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45" yWindow="570" windowWidth="12300" windowHeight="9420" tabRatio="915" activeTab="3"/>
  </bookViews>
  <sheets>
    <sheet name="lisa 1(koond)" sheetId="1" r:id="rId1"/>
    <sheet name="lisa 2 (Tulubaas)" sheetId="2" r:id="rId2"/>
    <sheet name="lisa3 (põhitegevus)" sheetId="14" r:id="rId3"/>
    <sheet name="Lisa 4 (invest)" sheetId="12" r:id="rId4"/>
    <sheet name="Lisa 5 (finantstegevus)" sheetId="16" r:id="rId5"/>
  </sheets>
  <definedNames>
    <definedName name="_xlnm.Print_Titles" localSheetId="3">'Lisa 4 (invest)'!$12:$13</definedName>
  </definedNames>
  <calcPr calcId="125725"/>
</workbook>
</file>

<file path=xl/calcChain.xml><?xml version="1.0" encoding="utf-8"?>
<calcChain xmlns="http://schemas.openxmlformats.org/spreadsheetml/2006/main">
  <c r="E74" i="14"/>
  <c r="E73"/>
  <c r="E43"/>
  <c r="D43"/>
  <c r="B19" i="1" l="1"/>
  <c r="B16"/>
  <c r="B15"/>
  <c r="B14"/>
  <c r="B13"/>
  <c r="B12"/>
  <c r="B11"/>
  <c r="E22" i="14"/>
  <c r="D22"/>
  <c r="B37" i="2" l="1"/>
  <c r="D40" i="12"/>
  <c r="C44"/>
  <c r="C40" s="1"/>
  <c r="E42"/>
  <c r="E43"/>
  <c r="D18" i="16"/>
  <c r="B18"/>
  <c r="D17"/>
  <c r="C17"/>
  <c r="B17"/>
  <c r="D16"/>
  <c r="C15"/>
  <c r="C18" s="1"/>
  <c r="E14"/>
  <c r="E12"/>
  <c r="E11"/>
  <c r="E10"/>
  <c r="E9"/>
  <c r="E8"/>
  <c r="E7"/>
  <c r="E6"/>
  <c r="E5"/>
  <c r="E4"/>
  <c r="E18" l="1"/>
  <c r="E17"/>
  <c r="E16"/>
  <c r="E15"/>
  <c r="C16"/>
  <c r="B39" i="1" l="1"/>
  <c r="E41" i="12" l="1"/>
  <c r="E44"/>
  <c r="E8" i="14"/>
  <c r="C16" i="12"/>
  <c r="B44" i="2"/>
  <c r="C92" i="12" l="1"/>
  <c r="D89" l="1"/>
  <c r="E94"/>
  <c r="C93"/>
  <c r="E93" s="1"/>
  <c r="D141" l="1"/>
  <c r="C141"/>
  <c r="E75" i="14"/>
  <c r="C75" s="1"/>
  <c r="D75"/>
  <c r="C76"/>
  <c r="C77"/>
  <c r="C78"/>
  <c r="C79"/>
  <c r="C80"/>
  <c r="C81"/>
  <c r="C82"/>
  <c r="C83"/>
  <c r="C84"/>
  <c r="C85"/>
  <c r="E58"/>
  <c r="D58"/>
  <c r="C59"/>
  <c r="C60"/>
  <c r="C61"/>
  <c r="C62"/>
  <c r="C63"/>
  <c r="C64"/>
  <c r="C65"/>
  <c r="C66"/>
  <c r="C67"/>
  <c r="C68"/>
  <c r="C69"/>
  <c r="C70"/>
  <c r="C71"/>
  <c r="C72"/>
  <c r="C73"/>
  <c r="C74"/>
  <c r="E39"/>
  <c r="D39"/>
  <c r="D5" s="1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E34"/>
  <c r="D34"/>
  <c r="C35"/>
  <c r="C36"/>
  <c r="C37"/>
  <c r="C38"/>
  <c r="E29"/>
  <c r="D29"/>
  <c r="C30"/>
  <c r="C31"/>
  <c r="C32"/>
  <c r="C33"/>
  <c r="E24"/>
  <c r="D24"/>
  <c r="C25"/>
  <c r="C26"/>
  <c r="C27"/>
  <c r="C28"/>
  <c r="E16"/>
  <c r="D16"/>
  <c r="C17"/>
  <c r="C18"/>
  <c r="C19"/>
  <c r="C20"/>
  <c r="C21"/>
  <c r="C22"/>
  <c r="C23"/>
  <c r="E13"/>
  <c r="D13"/>
  <c r="C14"/>
  <c r="C15"/>
  <c r="E6"/>
  <c r="D6"/>
  <c r="C8"/>
  <c r="C9"/>
  <c r="C10"/>
  <c r="C11"/>
  <c r="C12"/>
  <c r="C7"/>
  <c r="B23" i="2"/>
  <c r="B25"/>
  <c r="C58" i="14" l="1"/>
  <c r="B18" i="1" s="1"/>
  <c r="E5" i="14"/>
  <c r="C5" s="1"/>
  <c r="C39"/>
  <c r="B17" i="1" s="1"/>
  <c r="C6" i="14"/>
  <c r="C34"/>
  <c r="C16"/>
  <c r="C29"/>
  <c r="C24"/>
  <c r="C13"/>
  <c r="E142" i="12" l="1"/>
  <c r="C138"/>
  <c r="E140"/>
  <c r="E135"/>
  <c r="E122"/>
  <c r="D121"/>
  <c r="C121"/>
  <c r="E109"/>
  <c r="E108"/>
  <c r="E99"/>
  <c r="C97"/>
  <c r="E97" s="1"/>
  <c r="E98"/>
  <c r="E100"/>
  <c r="D96"/>
  <c r="B47" i="2"/>
  <c r="C96" i="12" l="1"/>
  <c r="E96" s="1"/>
  <c r="E92" l="1"/>
  <c r="E74"/>
  <c r="C75"/>
  <c r="E75" s="1"/>
  <c r="E33"/>
  <c r="E36"/>
  <c r="E32"/>
  <c r="E20"/>
  <c r="E95" l="1"/>
  <c r="E65" l="1"/>
  <c r="E125" l="1"/>
  <c r="C144"/>
  <c r="E143"/>
  <c r="E141"/>
  <c r="C128"/>
  <c r="E127"/>
  <c r="E117"/>
  <c r="E116"/>
  <c r="D101"/>
  <c r="C101"/>
  <c r="E103"/>
  <c r="E110"/>
  <c r="E87"/>
  <c r="D81"/>
  <c r="C81"/>
  <c r="E73"/>
  <c r="E76"/>
  <c r="E72"/>
  <c r="D71"/>
  <c r="C71"/>
  <c r="D69"/>
  <c r="C69"/>
  <c r="E70"/>
  <c r="E30"/>
  <c r="E31"/>
  <c r="E37"/>
  <c r="D25"/>
  <c r="E28"/>
  <c r="E29"/>
  <c r="D15"/>
  <c r="D14" s="1"/>
  <c r="C15"/>
  <c r="E21"/>
  <c r="E69" l="1"/>
  <c r="E71"/>
  <c r="E82" l="1"/>
  <c r="E27"/>
  <c r="E22"/>
  <c r="C25" l="1"/>
  <c r="E18"/>
  <c r="B27" i="2" l="1"/>
  <c r="D144" i="12"/>
  <c r="D138"/>
  <c r="C137"/>
  <c r="E139"/>
  <c r="E145"/>
  <c r="D133"/>
  <c r="C133"/>
  <c r="D131"/>
  <c r="C131"/>
  <c r="E132"/>
  <c r="E134"/>
  <c r="E136"/>
  <c r="D128"/>
  <c r="E129"/>
  <c r="E130"/>
  <c r="E126"/>
  <c r="D113"/>
  <c r="C113"/>
  <c r="E120"/>
  <c r="E115"/>
  <c r="E119"/>
  <c r="E123"/>
  <c r="D106"/>
  <c r="C106"/>
  <c r="E107"/>
  <c r="E111"/>
  <c r="D104"/>
  <c r="C104"/>
  <c r="E105"/>
  <c r="E102"/>
  <c r="E91"/>
  <c r="C85"/>
  <c r="E84"/>
  <c r="E83"/>
  <c r="D78"/>
  <c r="C78"/>
  <c r="D67"/>
  <c r="D66" s="1"/>
  <c r="C67"/>
  <c r="C66" s="1"/>
  <c r="E68"/>
  <c r="E63"/>
  <c r="E64"/>
  <c r="D62"/>
  <c r="C62"/>
  <c r="D60"/>
  <c r="C60"/>
  <c r="D58"/>
  <c r="C58"/>
  <c r="E59"/>
  <c r="E61"/>
  <c r="E56"/>
  <c r="D55"/>
  <c r="D24" s="1"/>
  <c r="C55"/>
  <c r="E54"/>
  <c r="E38"/>
  <c r="E39"/>
  <c r="E40"/>
  <c r="D6"/>
  <c r="D7"/>
  <c r="C7"/>
  <c r="D8"/>
  <c r="C8"/>
  <c r="E26"/>
  <c r="E57"/>
  <c r="E79"/>
  <c r="E80"/>
  <c r="E86"/>
  <c r="E90"/>
  <c r="E114"/>
  <c r="C14"/>
  <c r="E16"/>
  <c r="E17"/>
  <c r="E19"/>
  <c r="B46" i="2"/>
  <c r="B41" i="1" s="1"/>
  <c r="B43" i="2"/>
  <c r="B42" s="1"/>
  <c r="D112" i="12" l="1"/>
  <c r="C112"/>
  <c r="D88"/>
  <c r="D23"/>
  <c r="E85"/>
  <c r="C24"/>
  <c r="C23" s="1"/>
  <c r="D137"/>
  <c r="D77"/>
  <c r="E121"/>
  <c r="C6"/>
  <c r="E6" s="1"/>
  <c r="E101"/>
  <c r="E104"/>
  <c r="E113"/>
  <c r="B38" i="1"/>
  <c r="E106" i="12"/>
  <c r="E128"/>
  <c r="E133"/>
  <c r="E131"/>
  <c r="E144"/>
  <c r="E138"/>
  <c r="C77"/>
  <c r="E25"/>
  <c r="E78"/>
  <c r="E62"/>
  <c r="E60"/>
  <c r="E58"/>
  <c r="E81"/>
  <c r="E67"/>
  <c r="E14"/>
  <c r="E55"/>
  <c r="D5"/>
  <c r="E7"/>
  <c r="E8"/>
  <c r="E15"/>
  <c r="E77" l="1"/>
  <c r="B30" i="1" s="1"/>
  <c r="E137" i="12"/>
  <c r="E112"/>
  <c r="B32" i="1" s="1"/>
  <c r="E66" i="12"/>
  <c r="B29" i="1" s="1"/>
  <c r="E23" i="12"/>
  <c r="B28" i="1" s="1"/>
  <c r="E24" i="12"/>
  <c r="B27" i="1"/>
  <c r="B38" i="2"/>
  <c r="B34"/>
  <c r="B23" i="1"/>
  <c r="B8"/>
  <c r="B37"/>
  <c r="B24" i="2"/>
  <c r="B7" i="1" s="1"/>
  <c r="B12" i="2"/>
  <c r="B6" i="1" s="1"/>
  <c r="B6" i="2"/>
  <c r="B5" i="1" s="1"/>
  <c r="B33" l="1"/>
  <c r="B22"/>
  <c r="B33" i="2"/>
  <c r="B24" i="1"/>
  <c r="B4"/>
  <c r="B5" i="2"/>
  <c r="B10" i="1"/>
  <c r="B49" i="2" l="1"/>
  <c r="B21" i="1"/>
  <c r="C5" i="12"/>
  <c r="E5" l="1"/>
  <c r="B43" i="1"/>
  <c r="C89" i="12"/>
  <c r="C88" s="1"/>
  <c r="E88" s="1"/>
  <c r="B31" i="1" s="1"/>
  <c r="B26" s="1"/>
  <c r="E89" i="12" l="1"/>
  <c r="B35" i="1"/>
</calcChain>
</file>

<file path=xl/comments1.xml><?xml version="1.0" encoding="utf-8"?>
<comments xmlns="http://schemas.openxmlformats.org/spreadsheetml/2006/main">
  <authors>
    <author>Tiina</author>
  </authors>
  <commentList>
    <comment ref="C33" authorId="0">
      <text>
        <r>
          <rPr>
            <b/>
            <sz val="9"/>
            <color indexed="81"/>
            <rFont val="Tahoma"/>
            <family val="2"/>
            <charset val="186"/>
          </rPr>
          <t>Tiina:</t>
        </r>
        <r>
          <rPr>
            <sz val="9"/>
            <color indexed="81"/>
            <rFont val="Tahoma"/>
            <family val="2"/>
            <charset val="186"/>
          </rPr>
          <t xml:space="preserve">
30 Roosi tn ja 8 avalik parkla</t>
        </r>
      </text>
    </comment>
  </commentList>
</comments>
</file>

<file path=xl/sharedStrings.xml><?xml version="1.0" encoding="utf-8"?>
<sst xmlns="http://schemas.openxmlformats.org/spreadsheetml/2006/main" count="479" uniqueCount="381">
  <si>
    <t>Maksud</t>
  </si>
  <si>
    <t>Kaupade ja teenuste müük</t>
  </si>
  <si>
    <t>Üldised valitsussektori teenused</t>
  </si>
  <si>
    <t>Majandus</t>
  </si>
  <si>
    <t>Keskkonnakaitse</t>
  </si>
  <si>
    <t>Elamu- ja kommunaalmajandus</t>
  </si>
  <si>
    <t>Haridus</t>
  </si>
  <si>
    <t>Sotsiaalne kaitse</t>
  </si>
  <si>
    <t>EELARVE KOGUMAHT</t>
  </si>
  <si>
    <t>T U L U B A A S</t>
  </si>
  <si>
    <t xml:space="preserve">LINNA TULUBAAS  </t>
  </si>
  <si>
    <t>Vaba aeg ja kultuur</t>
  </si>
  <si>
    <t>Finantseerimisallikad</t>
  </si>
  <si>
    <t>Kokku</t>
  </si>
  <si>
    <t>linn</t>
  </si>
  <si>
    <t>Vabaaeg ja kultuur</t>
  </si>
  <si>
    <t xml:space="preserve">   Spordibaasid</t>
  </si>
  <si>
    <t>Tänavate rekonstrueerimine, ehitus</t>
  </si>
  <si>
    <t>Elamu ja kommunaalmajandus</t>
  </si>
  <si>
    <t xml:space="preserve">   Elamumajanduse arendamine</t>
  </si>
  <si>
    <t xml:space="preserve">Linnale kuuluvate korterite remont </t>
  </si>
  <si>
    <t xml:space="preserve">Linnale kuuluvate elamute remont </t>
  </si>
  <si>
    <t>KOKKU</t>
  </si>
  <si>
    <t xml:space="preserve">   Laste huvialamajad ja keskused</t>
  </si>
  <si>
    <t>PÕHITEGEVUSE TULUD</t>
  </si>
  <si>
    <t>Saadavad toetused jooksvateks kuludeks</t>
  </si>
  <si>
    <t>Muud tegevustulud</t>
  </si>
  <si>
    <t>PÕHITEGEVUSE KULUD</t>
  </si>
  <si>
    <t>INVESTEERIMISTEGEVUSE TULUD</t>
  </si>
  <si>
    <t>INVESTEERIMISTEGEVUSE KULUD</t>
  </si>
  <si>
    <t xml:space="preserve">PÕHITEGEVUSE TULUD </t>
  </si>
  <si>
    <t>Saadavad toetused</t>
  </si>
  <si>
    <t>LIKVIIDSETE VARADE MUUTUS</t>
  </si>
  <si>
    <t>EELARVE TULEM (ülejääk (+), puudujääk (-))</t>
  </si>
  <si>
    <t>eurodes</t>
  </si>
  <si>
    <t>toetused</t>
  </si>
  <si>
    <t xml:space="preserve">   Tänavavalgustus</t>
  </si>
  <si>
    <t>Ettekirjutiste täitmine</t>
  </si>
  <si>
    <t>Põhivara soetus</t>
  </si>
  <si>
    <t>Põhivara soetuseks antav sihtfinantseerimine</t>
  </si>
  <si>
    <t>FINANTSEERIMISTEGEVUS</t>
  </si>
  <si>
    <t>Materiaalsete varade müük</t>
  </si>
  <si>
    <t>Finantskulud</t>
  </si>
  <si>
    <t>Koostöö võrguarendajatega</t>
  </si>
  <si>
    <t xml:space="preserve">  Muu majandus</t>
  </si>
  <si>
    <t xml:space="preserve">  Linna teed, tänavad ja sillad</t>
  </si>
  <si>
    <t>Investeerimistegevuse kulud  kokku</t>
  </si>
  <si>
    <t>Üldised valitsussektori teenused, sh:</t>
  </si>
  <si>
    <t>Avalik kord, sh:</t>
  </si>
  <si>
    <t>Õhutransport</t>
  </si>
  <si>
    <t>Majandus, sh:</t>
  </si>
  <si>
    <t>Keskkonnakaitse, sh:</t>
  </si>
  <si>
    <t>Elamu- ja kommunaalmajandus, sh:</t>
  </si>
  <si>
    <t>Vaba aeg ja kultuur, sh:</t>
  </si>
  <si>
    <t>Tervishoid, sh:</t>
  </si>
  <si>
    <t>Haridus, sh:</t>
  </si>
  <si>
    <t>Muu eakate sotsiaalne kaitse</t>
  </si>
  <si>
    <t>Reklaamimaks</t>
  </si>
  <si>
    <t>Teede ja tänavate sulgemise maks</t>
  </si>
  <si>
    <t>Parkimistasu</t>
  </si>
  <si>
    <t>Füüsilise isiku tulumaks</t>
  </si>
  <si>
    <t>Maamaks</t>
  </si>
  <si>
    <t>Riigilõivud</t>
  </si>
  <si>
    <t>Üür ja rent</t>
  </si>
  <si>
    <t>Õiguste müük</t>
  </si>
  <si>
    <t>Muu toodete ja teenuste müük</t>
  </si>
  <si>
    <t>Avalik kord</t>
  </si>
  <si>
    <t>Tervishoid</t>
  </si>
  <si>
    <t>Saadud toetused põhitegevuse kuludeks</t>
  </si>
  <si>
    <t>Saadud mittesihtotstarbelised toetused</t>
  </si>
  <si>
    <t>Trahvid</t>
  </si>
  <si>
    <t>Saastetasud</t>
  </si>
  <si>
    <t>Laekumised vee erikasutusest</t>
  </si>
  <si>
    <t>Intressi- ja viivisetulud</t>
  </si>
  <si>
    <t>Maa müük</t>
  </si>
  <si>
    <t>Põhivara soetuseks saadav sihtfinantseerimine</t>
  </si>
  <si>
    <t>Kohustuste võtmine</t>
  </si>
  <si>
    <t>Kohustus</t>
  </si>
  <si>
    <t>Riigi Kinnisvara AS leping</t>
  </si>
  <si>
    <t>Liisingud</t>
  </si>
  <si>
    <t>PÕHITEGEVUSE KULUD KOKKU, sh:</t>
  </si>
  <si>
    <t>Investeerimistegevuse kulud objektide ja finantseerimisallikate lõikes</t>
  </si>
  <si>
    <t>Tulud haridusalasest tegevusest</t>
  </si>
  <si>
    <t>Tulud kultuuri- ja kunstialasest tegevusest</t>
  </si>
  <si>
    <t>Tulud spordi- ja puhkealasest tegevusest</t>
  </si>
  <si>
    <t>Tulud sotsiaalabialasest tegevusest</t>
  </si>
  <si>
    <t>Tulud keskkonnaalasest tegevusest</t>
  </si>
  <si>
    <t>Üldvalitsemise tulud</t>
  </si>
  <si>
    <t>Tulud transporditegevusest</t>
  </si>
  <si>
    <t>Kohustuste võtmine (+)</t>
  </si>
  <si>
    <t>Kohustuste tasumine (-)</t>
  </si>
  <si>
    <t>Põhivara müük</t>
  </si>
  <si>
    <t>Finantstulud</t>
  </si>
  <si>
    <t>Võlakirjade emiteerimine</t>
  </si>
  <si>
    <t>Raha ja pangakontode saldo muutus</t>
  </si>
  <si>
    <r>
      <t>LIKVIIDSETE VARADE MUUTUS</t>
    </r>
    <r>
      <rPr>
        <sz val="11"/>
        <rFont val="Times New Roman"/>
        <family val="1"/>
        <charset val="186"/>
      </rPr>
      <t xml:space="preserve">
suurenemine (+), vähenemine (-)</t>
    </r>
  </si>
  <si>
    <t>PVS</t>
  </si>
  <si>
    <t>FK</t>
  </si>
  <si>
    <t>ASF</t>
  </si>
  <si>
    <t>Linna laenude teenindamine</t>
  </si>
  <si>
    <t>Kruusakattega tänavate asfalteerimine</t>
  </si>
  <si>
    <t>Ülekatted ja pindamised</t>
  </si>
  <si>
    <t>Sadevee liitumistasu</t>
  </si>
  <si>
    <t>Infrastruktuuri arenduste kompensatsioonid</t>
  </si>
  <si>
    <t>Oksa ja Ladva tänavad</t>
  </si>
  <si>
    <r>
      <t xml:space="preserve">   </t>
    </r>
    <r>
      <rPr>
        <b/>
        <i/>
        <sz val="11"/>
        <rFont val="Times New Roman"/>
        <family val="1"/>
        <charset val="186"/>
      </rPr>
      <t>Transpordikorraldus</t>
    </r>
  </si>
  <si>
    <r>
      <t xml:space="preserve">   </t>
    </r>
    <r>
      <rPr>
        <b/>
        <i/>
        <sz val="11"/>
        <rFont val="Times New Roman"/>
        <family val="1"/>
        <charset val="186"/>
      </rPr>
      <t>Üldmajanduslikud arendusprojektid</t>
    </r>
  </si>
  <si>
    <t>Ettekirjutuste täitmiseks linna hoonetes</t>
  </si>
  <si>
    <t>Korteriühistute remondifond</t>
  </si>
  <si>
    <r>
      <t xml:space="preserve">   </t>
    </r>
    <r>
      <rPr>
        <b/>
        <i/>
        <sz val="11"/>
        <rFont val="Times New Roman"/>
        <family val="1"/>
        <charset val="186"/>
      </rPr>
      <t>Jäätmekäitlus</t>
    </r>
  </si>
  <si>
    <r>
      <t xml:space="preserve">   </t>
    </r>
    <r>
      <rPr>
        <b/>
        <i/>
        <sz val="11"/>
        <rFont val="Times New Roman"/>
        <family val="1"/>
        <charset val="186"/>
      </rPr>
      <t>Haljastus</t>
    </r>
  </si>
  <si>
    <t xml:space="preserve">  Muu elamu- ja kommunaaltegevus</t>
  </si>
  <si>
    <r>
      <t xml:space="preserve">   </t>
    </r>
    <r>
      <rPr>
        <b/>
        <i/>
        <sz val="11"/>
        <rFont val="Times New Roman"/>
        <family val="1"/>
        <charset val="186"/>
      </rPr>
      <t>Laste huvikoolid</t>
    </r>
  </si>
  <si>
    <t>Restaureerimise toetused</t>
  </si>
  <si>
    <r>
      <t xml:space="preserve">   </t>
    </r>
    <r>
      <rPr>
        <b/>
        <i/>
        <sz val="11"/>
        <rFont val="Times New Roman"/>
        <family val="1"/>
        <charset val="186"/>
      </rPr>
      <t>Eakate hoolekande asutused</t>
    </r>
  </si>
  <si>
    <t>Tegevusala ja investeerimisobjekti nimetus</t>
  </si>
  <si>
    <t>tegevus-
ala
kood</t>
  </si>
  <si>
    <t>01</t>
  </si>
  <si>
    <t>01111</t>
  </si>
  <si>
    <t>01112</t>
  </si>
  <si>
    <t>01114</t>
  </si>
  <si>
    <t>01310</t>
  </si>
  <si>
    <t>01330</t>
  </si>
  <si>
    <t>01600</t>
  </si>
  <si>
    <t>03</t>
  </si>
  <si>
    <t>03100</t>
  </si>
  <si>
    <t>03600</t>
  </si>
  <si>
    <t>04</t>
  </si>
  <si>
    <t>04210</t>
  </si>
  <si>
    <t>04510</t>
  </si>
  <si>
    <t>04512</t>
  </si>
  <si>
    <t>04540</t>
  </si>
  <si>
    <t>04730</t>
  </si>
  <si>
    <t>04740</t>
  </si>
  <si>
    <t>04900</t>
  </si>
  <si>
    <t>05</t>
  </si>
  <si>
    <t>05100</t>
  </si>
  <si>
    <t>05200</t>
  </si>
  <si>
    <t>05400</t>
  </si>
  <si>
    <t>05600</t>
  </si>
  <si>
    <t>06</t>
  </si>
  <si>
    <t>06100</t>
  </si>
  <si>
    <t>06300</t>
  </si>
  <si>
    <t>06400</t>
  </si>
  <si>
    <t>06605</t>
  </si>
  <si>
    <t>07</t>
  </si>
  <si>
    <t>07120</t>
  </si>
  <si>
    <t>07210</t>
  </si>
  <si>
    <t>07340</t>
  </si>
  <si>
    <t>07400</t>
  </si>
  <si>
    <t>08</t>
  </si>
  <si>
    <t>Muud eespool nimetamata tulud</t>
  </si>
  <si>
    <t>Riigi Kinnisvara ASile (H. Masingu Kooli ja J. Poska Gümnaasiumi) intressid</t>
  </si>
  <si>
    <t xml:space="preserve">   Muinsuskaitse</t>
  </si>
  <si>
    <t>Haridusasutuste rekonstrueerimistööde projekteerimised</t>
  </si>
  <si>
    <t>08102</t>
  </si>
  <si>
    <t>08103</t>
  </si>
  <si>
    <t>08105</t>
  </si>
  <si>
    <t>08106</t>
  </si>
  <si>
    <t>08107</t>
  </si>
  <si>
    <t>08108</t>
  </si>
  <si>
    <t>08109</t>
  </si>
  <si>
    <t>08201</t>
  </si>
  <si>
    <t>08202</t>
  </si>
  <si>
    <t>08203</t>
  </si>
  <si>
    <t>08207</t>
  </si>
  <si>
    <t>08208</t>
  </si>
  <si>
    <t>08209</t>
  </si>
  <si>
    <t>08211</t>
  </si>
  <si>
    <t>08300</t>
  </si>
  <si>
    <t>08600</t>
  </si>
  <si>
    <t>09</t>
  </si>
  <si>
    <t>09110</t>
  </si>
  <si>
    <t>09220</t>
  </si>
  <si>
    <t>09212</t>
  </si>
  <si>
    <t>09221</t>
  </si>
  <si>
    <t>09222</t>
  </si>
  <si>
    <t>09400</t>
  </si>
  <si>
    <t>09500</t>
  </si>
  <si>
    <t>09601</t>
  </si>
  <si>
    <t>09800</t>
  </si>
  <si>
    <t xml:space="preserve">Toetus SA-le Tartu Teaduspark infrastruktuuri arendamiseks </t>
  </si>
  <si>
    <t>TÜ spordihoone renoveerimise toetus</t>
  </si>
  <si>
    <t>EMÜ spordihoone ehitamise toetus</t>
  </si>
  <si>
    <t>Raamatukogu väikebussi liisingu intressid</t>
  </si>
  <si>
    <t>Maarja kooli bussi liisingu intressid</t>
  </si>
  <si>
    <t>tegevusala nimetus</t>
  </si>
  <si>
    <t>Omanikutulud (dividendid)</t>
  </si>
  <si>
    <t>Tartu idapoolse ringtee projekteerimine ja ehitamine</t>
  </si>
  <si>
    <t>Kaasav eelarve</t>
  </si>
  <si>
    <t>Savi tn ehitus ja järelvalve</t>
  </si>
  <si>
    <t xml:space="preserve">   Veemajandus</t>
  </si>
  <si>
    <t xml:space="preserve">Toetus EELK Tartu Peetri Kogudusele </t>
  </si>
  <si>
    <t>Annelinna kunstmuruväljak</t>
  </si>
  <si>
    <t>Veski spordibaasi renoveerimine</t>
  </si>
  <si>
    <t>Pillide ost</t>
  </si>
  <si>
    <t>II Muusikakool (Kaunase pst 23)</t>
  </si>
  <si>
    <t>Kesklinna Lastekeskus (Akadeemia 2)</t>
  </si>
  <si>
    <t>Hooldekodule majandus- ja hooldusinventari soetus</t>
  </si>
  <si>
    <t xml:space="preserve">   Laste ja noorte hoolekande asutused</t>
  </si>
  <si>
    <t>Forseliuse Kool (Tähe 103)</t>
  </si>
  <si>
    <t>09600</t>
  </si>
  <si>
    <t>09602</t>
  </si>
  <si>
    <t>09609</t>
  </si>
  <si>
    <t>Roosi tn koos kergliiklusteedega (Muuseumi tee- Jänese)</t>
  </si>
  <si>
    <t xml:space="preserve">Toetus SAle Tartu Pauluse Kirik </t>
  </si>
  <si>
    <t>Projekt " Efektiivne ja keskkonnasõbralik tänavavalgustus I"</t>
  </si>
  <si>
    <t>Vaksali 14 remont</t>
  </si>
  <si>
    <r>
      <t xml:space="preserve">   </t>
    </r>
    <r>
      <rPr>
        <b/>
        <i/>
        <sz val="11"/>
        <rFont val="Times New Roman"/>
        <family val="1"/>
        <charset val="186"/>
      </rPr>
      <t>Valitsussektori võla teenindamine</t>
    </r>
  </si>
  <si>
    <t>Linnavalitsuse IT vahendite soetus</t>
  </si>
  <si>
    <t>Vaksali esise väljaku koos parkla ning kergliiklusteedega projekteerimine ja ehitus</t>
  </si>
  <si>
    <t>Lunini tn parendustööd</t>
  </si>
  <si>
    <t>Tähe-Lootuse-Pargi tn ristmiku rekonstrueerimine</t>
  </si>
  <si>
    <t>Kaarsilla remondi projekt koos tänavavalgustusega</t>
  </si>
  <si>
    <t>Projekt “Avaliku bussiliinivedu teostatavates bussides reaalaja infosüsteem"</t>
  </si>
  <si>
    <t>Sadeveetorustiku ja hüdrantide rajamine</t>
  </si>
  <si>
    <t>Välitrenažöörid spordiradadele</t>
  </si>
  <si>
    <t>Emajõe kallaste elavdamine</t>
  </si>
  <si>
    <t>Haljasalade arendamise projeteerimine</t>
  </si>
  <si>
    <t>Tänavavalgustuse haldusprogrammi väljavahetamine</t>
  </si>
  <si>
    <t xml:space="preserve">Rüütli tn kaablite rekonstrueerimine </t>
  </si>
  <si>
    <t>Pauluse leinamaja põranda vahetus</t>
  </si>
  <si>
    <t>Kalmistu 22 hoone puitosa renoveerimine</t>
  </si>
  <si>
    <r>
      <t xml:space="preserve">   </t>
    </r>
    <r>
      <rPr>
        <b/>
        <i/>
        <sz val="11"/>
        <rFont val="Times New Roman"/>
        <family val="1"/>
        <charset val="186"/>
      </rPr>
      <t>Puhkepargid</t>
    </r>
  </si>
  <si>
    <t>Ratastraktori soetamiseks</t>
  </si>
  <si>
    <t>Rajatraktori soetamiseks</t>
  </si>
  <si>
    <t>Dendropargi spordiradade arenduseks</t>
  </si>
  <si>
    <t>MTÜ-le Spordiklubi Rahinge Tartu Skatehall  halli sisu (rularamp'id) korrashoiuks/uuendamiseks</t>
  </si>
  <si>
    <t>Memoriaali rajamine Pauluse kalmistule</t>
  </si>
  <si>
    <t>Toetus Eesti Apostlik Õigeusu Kirikule</t>
  </si>
  <si>
    <t>Lasteaedade rekonstrueerimine, sh:</t>
  </si>
  <si>
    <t>Sihtasutusele Tähtvere Puhkepark, sh:</t>
  </si>
  <si>
    <t>Lasteaed Sass (Aleksandri 10)</t>
  </si>
  <si>
    <t>Lasteaed Karoliine (Kesk 6)</t>
  </si>
  <si>
    <t>Lasteaed Hellik (Aardla 13)</t>
  </si>
  <si>
    <t>Põhikoolide rekonstrueerimine, sh:</t>
  </si>
  <si>
    <t>Hansa Kool (Anne 63)</t>
  </si>
  <si>
    <t>Karlova Kool (Lina 2)</t>
  </si>
  <si>
    <t>Kesklinna Kool (Kroonuaia 7)</t>
  </si>
  <si>
    <t xml:space="preserve">Tamme Kool (Tamme pst 24a) </t>
  </si>
  <si>
    <t>Annelinna Gümnaasium (Kaunase pst 68)</t>
  </si>
  <si>
    <t>Koolide spordiväljakud</t>
  </si>
  <si>
    <t>Hooldekodu väikebussi soetus</t>
  </si>
  <si>
    <t>Mäe kodu (Mäe 33)</t>
  </si>
  <si>
    <t xml:space="preserve">   Lasteaiad (09110)</t>
  </si>
  <si>
    <t xml:space="preserve">   Põhikoolid (09212)</t>
  </si>
  <si>
    <t xml:space="preserve">    Gümnaasiumid (09213)</t>
  </si>
  <si>
    <r>
      <t xml:space="preserve">   </t>
    </r>
    <r>
      <rPr>
        <b/>
        <i/>
        <sz val="11"/>
        <rFont val="Times New Roman"/>
        <family val="1"/>
        <charset val="186"/>
      </rPr>
      <t>Kutseõppeasutused (09222)</t>
    </r>
  </si>
  <si>
    <t xml:space="preserve">   Muu haridus (09800)</t>
  </si>
  <si>
    <t>Kutsehariduskeskus (Kopli 1)</t>
  </si>
  <si>
    <t xml:space="preserve">Sügavkogumismahutite soetamine </t>
  </si>
  <si>
    <t>Jaamamõisa linnaosa mänguväljakud</t>
  </si>
  <si>
    <t>08234</t>
  </si>
  <si>
    <t>08236</t>
  </si>
  <si>
    <t>09213</t>
  </si>
  <si>
    <t>09223</t>
  </si>
  <si>
    <t>09300</t>
  </si>
  <si>
    <t>09210</t>
  </si>
  <si>
    <t>Alus- ja põhihariduse kaudsed kulud</t>
  </si>
  <si>
    <t>TEGEVUSALADE  JA MAJANDUSLIKU SISU JÄRGI (eurodes)</t>
  </si>
  <si>
    <t>Kokku, sh:</t>
  </si>
  <si>
    <t>antavad
toetused</t>
  </si>
  <si>
    <t>muud 
tegevus-
kulud</t>
  </si>
  <si>
    <t>Volikogu</t>
  </si>
  <si>
    <t>Linnavalitsus</t>
  </si>
  <si>
    <t>Reservfond</t>
  </si>
  <si>
    <t>Personaliteenused (õppelaenude kustutamine)</t>
  </si>
  <si>
    <t>Muud üldised teenused</t>
  </si>
  <si>
    <t>Ühistegevuskulud</t>
  </si>
  <si>
    <t>Politsei</t>
  </si>
  <si>
    <t>Muu avalik kord</t>
  </si>
  <si>
    <t>Maakorraldus</t>
  </si>
  <si>
    <t>Linna teed ja tänavad</t>
  </si>
  <si>
    <t>Ühistranspordi korraldus</t>
  </si>
  <si>
    <t>Turism</t>
  </si>
  <si>
    <t>Üldmajanduslikud arendusprojektid</t>
  </si>
  <si>
    <t>Muu majandus</t>
  </si>
  <si>
    <t>Jäätmekäitlus</t>
  </si>
  <si>
    <t>Heitveekäitlus</t>
  </si>
  <si>
    <t>Haljastus</t>
  </si>
  <si>
    <t>Muu keskkonnakaitse</t>
  </si>
  <si>
    <t>Elamumajanduse arendamine</t>
  </si>
  <si>
    <t>Veevarustus</t>
  </si>
  <si>
    <t>Tänavavalgustus</t>
  </si>
  <si>
    <t>Muud kommunaalteenused</t>
  </si>
  <si>
    <t>Põetusvahendid</t>
  </si>
  <si>
    <t>Üldmeditsiiniteenused</t>
  </si>
  <si>
    <t>Hooldusravi</t>
  </si>
  <si>
    <t>Avalikud tervishoiuteenused</t>
  </si>
  <si>
    <t>Puuetega inimeste sotsiaalhoolekande asutused</t>
  </si>
  <si>
    <t>Muu puuetega inimeste sotsiaalne kaitse</t>
  </si>
  <si>
    <t>Eakate sotsiaalhoolekande asutused</t>
  </si>
  <si>
    <t>Laste ja noorte sotsiaalhoolekande asutused</t>
  </si>
  <si>
    <t>Muu perede ja laste sotsiaalne kaitse</t>
  </si>
  <si>
    <t>Riskirühmade sotsiaalhoolekande asutused</t>
  </si>
  <si>
    <t>Riiklik toimetulekutoetus</t>
  </si>
  <si>
    <t>Muu sotsiaalsete riskirühmade kaitse</t>
  </si>
  <si>
    <t>Muu sotsiaalne kaitse</t>
  </si>
  <si>
    <t>Koolieelsed lasteasutused</t>
  </si>
  <si>
    <t>Põhihariduse otsekulud- põhikoolid</t>
  </si>
  <si>
    <t>Üldkeskhariduse otsekulud -gümnaasiumid</t>
  </si>
  <si>
    <t>Põhi- ja üldkeskhariduse kaudsed kulud</t>
  </si>
  <si>
    <t>Täiskasvanute gümnaasiumide otsekulud</t>
  </si>
  <si>
    <t>Kutseõppe kaudsed kulud</t>
  </si>
  <si>
    <t>Põhihariduse baasil kutseõppe otsekulud</t>
  </si>
  <si>
    <t>Keshariduse baasil kutseõppe otsekulud</t>
  </si>
  <si>
    <t>Kõrgharidus</t>
  </si>
  <si>
    <t>Taseme alusel mittemääratletav haridus</t>
  </si>
  <si>
    <t>Koolitransport</t>
  </si>
  <si>
    <t>Koolitoit</t>
  </si>
  <si>
    <t>Öömaja</t>
  </si>
  <si>
    <t>Hariduse abiteenused</t>
  </si>
  <si>
    <t>Muu haridus</t>
  </si>
  <si>
    <t>Spordibaasid, noortesport</t>
  </si>
  <si>
    <t>Puhkepargid</t>
  </si>
  <si>
    <t>Laste huvikoolid</t>
  </si>
  <si>
    <t>Laste huvialamajad ja keskused</t>
  </si>
  <si>
    <t>Noorsootöö</t>
  </si>
  <si>
    <t>Täiskasvanute huvialaasutused</t>
  </si>
  <si>
    <t>Noorsoo- ja spordiprojektid</t>
  </si>
  <si>
    <t>Raamatukogud</t>
  </si>
  <si>
    <t>Rahva- ja kultuurimajad</t>
  </si>
  <si>
    <t>Muuseumid</t>
  </si>
  <si>
    <t>Teatrid</t>
  </si>
  <si>
    <t>Kontsertorganisatsioonid</t>
  </si>
  <si>
    <t>Muinsuskaitse</t>
  </si>
  <si>
    <t>Kultuuriüritused</t>
  </si>
  <si>
    <t>Seltsitegevus</t>
  </si>
  <si>
    <t>Botaanikaaed</t>
  </si>
  <si>
    <t>Kirjastused</t>
  </si>
  <si>
    <t>Muu vabaaeg ja kultuur</t>
  </si>
  <si>
    <t>Laste Turvakodu (Tiigi 55)</t>
  </si>
  <si>
    <t>K.E.Baeri-Näituse-Ilmatsalu kergliiklustee</t>
  </si>
  <si>
    <t>Turu jalakäijate sild-Annelinn-Nõlvaku kergliiklustee</t>
  </si>
  <si>
    <t>Kroonuaia sild-Aruküla tee kergliiklustee</t>
  </si>
  <si>
    <t>Raudtee-Laseri-Aardla kergliiklustee</t>
  </si>
  <si>
    <t>Riia-Kase põik-Ülenurme kergliiklustee</t>
  </si>
  <si>
    <t>Hipodroomi tn kergliiklustee</t>
  </si>
  <si>
    <t>Politseiplatsi teede ja valgustuse remont</t>
  </si>
  <si>
    <t>Riia tn kergliiklustee (politseimaja vastas) Raja tn-Riia ringini</t>
  </si>
  <si>
    <t>Sõpruse pst kergliiklustee (Sõpruse ring-Anne)</t>
  </si>
  <si>
    <t>Vaksali tn ühendus EMÜ-ga (Näituse tn - EMÜ-Waldorfkool)</t>
  </si>
  <si>
    <t>Küüni 5 ametiriuumide remont</t>
  </si>
  <si>
    <t xml:space="preserve">Lasteaedade sisekliima tagamine ja mänguväljakute korrashoid </t>
  </si>
  <si>
    <t xml:space="preserve">OÜ-le Anne Saun sotsiaalabikeskuse rajamiseks (Anne 44) </t>
  </si>
  <si>
    <t>spordiinventari soetuseks</t>
  </si>
  <si>
    <t xml:space="preserve">SAle Tartu Sport, sh: </t>
  </si>
  <si>
    <t>Jalg- ja jalgrattateed, sh:</t>
  </si>
  <si>
    <t>projekteerimised, sh:</t>
  </si>
  <si>
    <t>jalgtee Võidu sillale</t>
  </si>
  <si>
    <t xml:space="preserve">Rõõmu tee kõnnitee </t>
  </si>
  <si>
    <t>Projekteerimised, sh:</t>
  </si>
  <si>
    <t>Roosi tn (Puiestee - Narva mnt)</t>
  </si>
  <si>
    <t>Avalik parkla (Oeconomikumi Konsumi vaheline ala)</t>
  </si>
  <si>
    <t xml:space="preserve">   Muu sotsiaalsete riskirühmade kaitse, sh:</t>
  </si>
  <si>
    <t>Tartu linna 2015. a eelarve FINANTSEERIMISTEGEVUSE KULUD</t>
  </si>
  <si>
    <t xml:space="preserve">Võlakohustuse  algne kogumaht kehtivate lepingute järgi </t>
  </si>
  <si>
    <t>Võlakohustuse 
jääk 
31.12.2014</t>
  </si>
  <si>
    <t>2015.a  tasumisele kuuluv kohustus</t>
  </si>
  <si>
    <t>Võlakohustuse
 jääk 
31.12.2015</t>
  </si>
  <si>
    <t>Swedbank 2014. a võlakiri</t>
  </si>
  <si>
    <t>Danske Bank 2013. a võlakiri</t>
  </si>
  <si>
    <t xml:space="preserve">Nordea Pank 2011. a võlakiri             </t>
  </si>
  <si>
    <t>SEB Pank 2012. a võlakiri</t>
  </si>
  <si>
    <t>Depfa Bank 2007. a võlakiri</t>
  </si>
  <si>
    <t>Svensk Exportkredit AB 2006. a võlakiri</t>
  </si>
  <si>
    <t>Svensk Exportkredit AB 2007. a võlakiri</t>
  </si>
  <si>
    <t xml:space="preserve">Nordea Pank 2010. a võlakiri              </t>
  </si>
  <si>
    <t>Uus 2015. a võlakirja emissioon</t>
  </si>
  <si>
    <t>x</t>
  </si>
  <si>
    <t>s h võlakirjad</t>
  </si>
  <si>
    <t xml:space="preserve">     kapitalirent</t>
  </si>
  <si>
    <t>Riia 12 purskkaevu, treppide ja tugimüüri remont</t>
  </si>
  <si>
    <t>TARTU LINNA 2015. a EELARVE</t>
  </si>
  <si>
    <t>TARTU LINNA 2015. a 
 KOONDEELARVE</t>
  </si>
  <si>
    <t>TARTU LINNA 2015. a PÕHITEGEVUSE KULUD</t>
  </si>
  <si>
    <t>TARTU LINNA 2015. a EELARVE INVESTEERIMISTEGEVUSE KULUD</t>
  </si>
  <si>
    <t>Lasteaedade rajamine</t>
  </si>
  <si>
    <t>Nooruse, Teaduse, Sanatooriumi tn rekonstrueerimine koos kergliiklustee ehitusega</t>
  </si>
  <si>
    <t>Kesk Kaare tn(Raudtee - Tamme pst)</t>
  </si>
  <si>
    <t>Tamme Gümnaasium, Täiskasvanute Gümnaasium (Nooruse 9)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</si>
</sst>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(* #,##0.00_);_(* \(#,##0.00\);_(* &quot;-&quot;??_);_(@_)"/>
  </numFmts>
  <fonts count="23">
    <font>
      <sz val="10"/>
      <name val="Arial"/>
    </font>
    <font>
      <sz val="11"/>
      <color theme="1"/>
      <name val="Calibri"/>
      <family val="2"/>
      <charset val="186"/>
      <scheme val="minor"/>
    </font>
    <font>
      <b/>
      <sz val="10"/>
      <name val="Arial"/>
      <family val="2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i/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i/>
      <sz val="11"/>
      <color indexed="8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0"/>
      <color rgb="FFFF000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28">
    <xf numFmtId="0" fontId="0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7" fillId="0" borderId="0"/>
    <xf numFmtId="0" fontId="1" fillId="0" borderId="0"/>
    <xf numFmtId="0" fontId="1" fillId="0" borderId="0"/>
  </cellStyleXfs>
  <cellXfs count="157">
    <xf numFmtId="0" fontId="0" fillId="0" borderId="0" xfId="0"/>
    <xf numFmtId="3" fontId="0" fillId="0" borderId="0" xfId="0" applyNumberFormat="1"/>
    <xf numFmtId="3" fontId="2" fillId="0" borderId="0" xfId="0" applyNumberFormat="1" applyFont="1"/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0" fontId="5" fillId="0" borderId="2" xfId="0" applyFont="1" applyFill="1" applyBorder="1"/>
    <xf numFmtId="0" fontId="5" fillId="0" borderId="0" xfId="0" applyFont="1"/>
    <xf numFmtId="3" fontId="4" fillId="0" borderId="2" xfId="0" applyNumberFormat="1" applyFont="1" applyBorder="1"/>
    <xf numFmtId="3" fontId="5" fillId="0" borderId="2" xfId="0" applyNumberFormat="1" applyFont="1" applyBorder="1"/>
    <xf numFmtId="0" fontId="6" fillId="0" borderId="0" xfId="0" applyFont="1"/>
    <xf numFmtId="3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4" fillId="0" borderId="3" xfId="0" applyFont="1" applyBorder="1"/>
    <xf numFmtId="3" fontId="4" fillId="0" borderId="3" xfId="0" applyNumberFormat="1" applyFont="1" applyBorder="1"/>
    <xf numFmtId="0" fontId="4" fillId="0" borderId="2" xfId="0" applyFont="1" applyFill="1" applyBorder="1"/>
    <xf numFmtId="0" fontId="5" fillId="0" borderId="2" xfId="0" applyFont="1" applyFill="1" applyBorder="1" applyAlignment="1">
      <alignment wrapText="1"/>
    </xf>
    <xf numFmtId="0" fontId="7" fillId="0" borderId="0" xfId="0" applyFont="1"/>
    <xf numFmtId="3" fontId="5" fillId="0" borderId="0" xfId="0" applyNumberFormat="1" applyFont="1"/>
    <xf numFmtId="0" fontId="5" fillId="0" borderId="0" xfId="0" applyFont="1" applyFill="1"/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/>
    <xf numFmtId="0" fontId="5" fillId="0" borderId="0" xfId="0" applyFont="1" applyFill="1" applyAlignment="1"/>
    <xf numFmtId="164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 wrapText="1"/>
    </xf>
    <xf numFmtId="3" fontId="4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/>
    <xf numFmtId="3" fontId="5" fillId="0" borderId="2" xfId="0" applyNumberFormat="1" applyFont="1" applyFill="1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3" fontId="5" fillId="0" borderId="0" xfId="0" applyNumberFormat="1" applyFont="1" applyFill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3" fontId="9" fillId="0" borderId="2" xfId="0" applyNumberFormat="1" applyFont="1" applyFill="1" applyBorder="1"/>
    <xf numFmtId="3" fontId="8" fillId="0" borderId="2" xfId="0" applyNumberFormat="1" applyFont="1" applyFill="1" applyBorder="1"/>
    <xf numFmtId="3" fontId="10" fillId="0" borderId="2" xfId="0" applyNumberFormat="1" applyFont="1" applyFill="1" applyBorder="1"/>
    <xf numFmtId="0" fontId="10" fillId="0" borderId="2" xfId="0" applyFont="1" applyFill="1" applyBorder="1" applyAlignment="1">
      <alignment wrapText="1"/>
    </xf>
    <xf numFmtId="3" fontId="11" fillId="0" borderId="2" xfId="0" applyNumberFormat="1" applyFont="1" applyFill="1" applyBorder="1"/>
    <xf numFmtId="164" fontId="5" fillId="0" borderId="0" xfId="0" applyNumberFormat="1" applyFont="1" applyFill="1" applyBorder="1"/>
    <xf numFmtId="0" fontId="5" fillId="0" borderId="0" xfId="0" applyFont="1" applyFill="1" applyAlignment="1">
      <alignment wrapText="1"/>
    </xf>
    <xf numFmtId="0" fontId="4" fillId="0" borderId="2" xfId="0" applyFont="1" applyFill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0" fontId="12" fillId="0" borderId="2" xfId="0" applyFont="1" applyBorder="1" applyAlignment="1"/>
    <xf numFmtId="0" fontId="13" fillId="0" borderId="2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wrapText="1"/>
    </xf>
    <xf numFmtId="49" fontId="14" fillId="0" borderId="2" xfId="0" applyNumberFormat="1" applyFont="1" applyFill="1" applyBorder="1" applyAlignment="1">
      <alignment wrapText="1"/>
    </xf>
    <xf numFmtId="49" fontId="12" fillId="0" borderId="2" xfId="0" applyNumberFormat="1" applyFont="1" applyFill="1" applyBorder="1" applyAlignment="1">
      <alignment wrapText="1"/>
    </xf>
    <xf numFmtId="0" fontId="14" fillId="0" borderId="2" xfId="0" applyFont="1" applyFill="1" applyBorder="1" applyAlignment="1">
      <alignment wrapText="1"/>
    </xf>
    <xf numFmtId="0" fontId="12" fillId="0" borderId="0" xfId="0" applyFont="1" applyFill="1"/>
    <xf numFmtId="0" fontId="12" fillId="0" borderId="0" xfId="0" applyFont="1" applyFill="1" applyAlignment="1">
      <alignment wrapText="1"/>
    </xf>
    <xf numFmtId="0" fontId="15" fillId="0" borderId="2" xfId="0" applyFont="1" applyFill="1" applyBorder="1" applyAlignment="1">
      <alignment wrapText="1"/>
    </xf>
    <xf numFmtId="3" fontId="8" fillId="2" borderId="2" xfId="0" applyNumberFormat="1" applyFont="1" applyFill="1" applyBorder="1"/>
    <xf numFmtId="0" fontId="5" fillId="0" borderId="2" xfId="1" applyFont="1" applyBorder="1" applyAlignment="1">
      <alignment wrapText="1"/>
    </xf>
    <xf numFmtId="0" fontId="5" fillId="0" borderId="2" xfId="1" applyFont="1" applyBorder="1" applyAlignment="1">
      <alignment horizontal="left" wrapText="1"/>
    </xf>
    <xf numFmtId="0" fontId="16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3" fontId="5" fillId="0" borderId="5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/>
    <xf numFmtId="0" fontId="5" fillId="0" borderId="4" xfId="0" applyFont="1" applyBorder="1"/>
    <xf numFmtId="3" fontId="5" fillId="0" borderId="4" xfId="0" applyNumberFormat="1" applyFont="1" applyBorder="1"/>
    <xf numFmtId="0" fontId="4" fillId="0" borderId="1" xfId="0" applyFont="1" applyBorder="1"/>
    <xf numFmtId="3" fontId="4" fillId="0" borderId="1" xfId="0" applyNumberFormat="1" applyFont="1" applyBorder="1"/>
    <xf numFmtId="0" fontId="5" fillId="0" borderId="6" xfId="0" applyFont="1" applyBorder="1"/>
    <xf numFmtId="3" fontId="4" fillId="0" borderId="6" xfId="0" applyNumberFormat="1" applyFont="1" applyBorder="1"/>
    <xf numFmtId="3" fontId="5" fillId="0" borderId="6" xfId="0" applyNumberFormat="1" applyFont="1" applyBorder="1"/>
    <xf numFmtId="0" fontId="4" fillId="0" borderId="1" xfId="0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4" fillId="0" borderId="2" xfId="0" applyFont="1" applyFill="1" applyBorder="1" applyAlignment="1">
      <alignment wrapText="1"/>
    </xf>
    <xf numFmtId="3" fontId="5" fillId="0" borderId="8" xfId="0" applyNumberFormat="1" applyFont="1" applyBorder="1" applyAlignment="1">
      <alignment horizontal="right"/>
    </xf>
    <xf numFmtId="0" fontId="4" fillId="0" borderId="2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12" fillId="0" borderId="8" xfId="0" applyFont="1" applyFill="1" applyBorder="1" applyAlignment="1">
      <alignment wrapText="1"/>
    </xf>
    <xf numFmtId="3" fontId="5" fillId="0" borderId="8" xfId="0" applyNumberFormat="1" applyFont="1" applyFill="1" applyBorder="1"/>
    <xf numFmtId="49" fontId="5" fillId="0" borderId="8" xfId="0" applyNumberFormat="1" applyFont="1" applyFill="1" applyBorder="1" applyAlignment="1">
      <alignment wrapText="1"/>
    </xf>
    <xf numFmtId="49" fontId="12" fillId="0" borderId="8" xfId="0" applyNumberFormat="1" applyFont="1" applyFill="1" applyBorder="1" applyAlignment="1">
      <alignment wrapText="1"/>
    </xf>
    <xf numFmtId="3" fontId="4" fillId="0" borderId="8" xfId="0" applyNumberFormat="1" applyFont="1" applyFill="1" applyBorder="1"/>
    <xf numFmtId="0" fontId="8" fillId="0" borderId="8" xfId="0" applyFont="1" applyFill="1" applyBorder="1" applyAlignment="1">
      <alignment wrapText="1"/>
    </xf>
    <xf numFmtId="0" fontId="14" fillId="0" borderId="8" xfId="0" applyFont="1" applyFill="1" applyBorder="1" applyAlignment="1">
      <alignment wrapText="1"/>
    </xf>
    <xf numFmtId="3" fontId="8" fillId="0" borderId="8" xfId="0" applyNumberFormat="1" applyFont="1" applyFill="1" applyBorder="1"/>
    <xf numFmtId="0" fontId="4" fillId="0" borderId="0" xfId="0" applyFont="1" applyFill="1"/>
    <xf numFmtId="0" fontId="5" fillId="0" borderId="8" xfId="0" applyFont="1" applyBorder="1" applyAlignment="1">
      <alignment wrapText="1"/>
    </xf>
    <xf numFmtId="0" fontId="5" fillId="0" borderId="8" xfId="1" applyFont="1" applyBorder="1" applyAlignment="1">
      <alignment horizontal="left" wrapText="1"/>
    </xf>
    <xf numFmtId="0" fontId="5" fillId="0" borderId="8" xfId="1" applyFont="1" applyBorder="1" applyAlignment="1">
      <alignment wrapText="1"/>
    </xf>
    <xf numFmtId="0" fontId="5" fillId="0" borderId="8" xfId="0" applyFont="1" applyBorder="1" applyAlignment="1">
      <alignment horizontal="left"/>
    </xf>
    <xf numFmtId="3" fontId="4" fillId="0" borderId="8" xfId="0" applyNumberFormat="1" applyFont="1" applyBorder="1" applyAlignment="1">
      <alignment horizontal="right"/>
    </xf>
    <xf numFmtId="0" fontId="4" fillId="0" borderId="8" xfId="0" quotePrefix="1" applyFont="1" applyBorder="1" applyAlignment="1">
      <alignment horizontal="left"/>
    </xf>
    <xf numFmtId="0" fontId="5" fillId="0" borderId="8" xfId="0" quotePrefix="1" applyFont="1" applyBorder="1" applyAlignment="1">
      <alignment horizontal="left"/>
    </xf>
    <xf numFmtId="9" fontId="0" fillId="0" borderId="0" xfId="0" applyNumberFormat="1"/>
    <xf numFmtId="0" fontId="4" fillId="0" borderId="2" xfId="0" applyFont="1" applyFill="1" applyBorder="1" applyAlignment="1">
      <alignment wrapText="1"/>
    </xf>
    <xf numFmtId="49" fontId="5" fillId="0" borderId="8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0" borderId="8" xfId="0" applyFont="1" applyFill="1" applyBorder="1" applyAlignment="1">
      <alignment horizontal="right" wrapText="1"/>
    </xf>
    <xf numFmtId="0" fontId="5" fillId="0" borderId="8" xfId="0" applyFont="1" applyBorder="1"/>
    <xf numFmtId="3" fontId="5" fillId="0" borderId="9" xfId="0" applyNumberFormat="1" applyFont="1" applyBorder="1" applyAlignment="1">
      <alignment horizontal="center" vertical="center"/>
    </xf>
    <xf numFmtId="0" fontId="4" fillId="0" borderId="8" xfId="0" applyFont="1" applyBorder="1"/>
    <xf numFmtId="3" fontId="5" fillId="0" borderId="8" xfId="0" applyNumberFormat="1" applyFont="1" applyBorder="1" applyAlignment="1"/>
    <xf numFmtId="0" fontId="4" fillId="0" borderId="8" xfId="0" applyFont="1" applyBorder="1" applyAlignment="1">
      <alignment horizontal="left"/>
    </xf>
    <xf numFmtId="3" fontId="4" fillId="0" borderId="8" xfId="0" applyNumberFormat="1" applyFont="1" applyBorder="1" applyAlignment="1"/>
    <xf numFmtId="3" fontId="4" fillId="0" borderId="3" xfId="0" applyNumberFormat="1" applyFont="1" applyBorder="1" applyAlignment="1"/>
    <xf numFmtId="3" fontId="20" fillId="0" borderId="0" xfId="0" applyNumberFormat="1" applyFont="1"/>
    <xf numFmtId="49" fontId="13" fillId="0" borderId="8" xfId="0" applyNumberFormat="1" applyFont="1" applyFill="1" applyBorder="1" applyAlignment="1">
      <alignment wrapText="1"/>
    </xf>
    <xf numFmtId="49" fontId="5" fillId="0" borderId="4" xfId="0" applyNumberFormat="1" applyFont="1" applyFill="1" applyBorder="1" applyAlignment="1">
      <alignment wrapText="1"/>
    </xf>
    <xf numFmtId="49" fontId="12" fillId="0" borderId="4" xfId="0" applyNumberFormat="1" applyFont="1" applyFill="1" applyBorder="1" applyAlignment="1">
      <alignment wrapText="1"/>
    </xf>
    <xf numFmtId="3" fontId="5" fillId="0" borderId="4" xfId="0" applyNumberFormat="1" applyFont="1" applyFill="1" applyBorder="1"/>
    <xf numFmtId="49" fontId="5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wrapText="1"/>
    </xf>
    <xf numFmtId="3" fontId="8" fillId="0" borderId="10" xfId="0" applyNumberFormat="1" applyFont="1" applyFill="1" applyBorder="1"/>
    <xf numFmtId="0" fontId="5" fillId="0" borderId="7" xfId="0" applyFont="1" applyFill="1" applyBorder="1"/>
    <xf numFmtId="49" fontId="4" fillId="0" borderId="8" xfId="0" applyNumberFormat="1" applyFont="1" applyFill="1" applyBorder="1" applyAlignment="1">
      <alignment horizontal="right" wrapText="1"/>
    </xf>
    <xf numFmtId="0" fontId="8" fillId="0" borderId="2" xfId="0" applyFont="1" applyBorder="1"/>
    <xf numFmtId="0" fontId="5" fillId="0" borderId="0" xfId="0" applyFont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/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0" fontId="5" fillId="0" borderId="2" xfId="0" applyFont="1" applyBorder="1" applyAlignment="1"/>
    <xf numFmtId="0" fontId="21" fillId="0" borderId="0" xfId="0" applyFont="1" applyFill="1" applyAlignment="1">
      <alignment horizontal="center"/>
    </xf>
    <xf numFmtId="0" fontId="22" fillId="0" borderId="0" xfId="0" applyFont="1" applyAlignment="1"/>
  </cellXfs>
  <cellStyles count="28">
    <cellStyle name="Comma 2" xfId="8"/>
    <cellStyle name="Comma 3" xfId="3"/>
    <cellStyle name="Normaallaad 2" xfId="13"/>
    <cellStyle name="Normaallaad_2005 Ikv lisad" xfId="24"/>
    <cellStyle name="Normaallaad_Leht1" xfId="1"/>
    <cellStyle name="Normal" xfId="0" builtinId="0"/>
    <cellStyle name="Normal 2" xfId="7"/>
    <cellStyle name="Normal 2 2" xfId="12"/>
    <cellStyle name="Normal 2 2 2" xfId="16"/>
    <cellStyle name="Normal 2 2 2 2" xfId="23"/>
    <cellStyle name="Normal 2 2 3" xfId="20"/>
    <cellStyle name="Normal 2 3" xfId="10"/>
    <cellStyle name="Normal 2 3 2" xfId="18"/>
    <cellStyle name="Normal 2 4" xfId="14"/>
    <cellStyle name="Normal 2 4 2" xfId="21"/>
    <cellStyle name="Normal 21" xfId="5"/>
    <cellStyle name="Normal 3" xfId="6"/>
    <cellStyle name="Normal 3 2" xfId="11"/>
    <cellStyle name="Normal 3 2 2" xfId="19"/>
    <cellStyle name="Normal 3 3" xfId="15"/>
    <cellStyle name="Normal 3 3 2" xfId="22"/>
    <cellStyle name="Normal 3 4" xfId="17"/>
    <cellStyle name="Normal 4" xfId="25"/>
    <cellStyle name="Normal 5" xfId="26"/>
    <cellStyle name="Normal 6" xfId="27"/>
    <cellStyle name="Normal 7" xfId="2"/>
    <cellStyle name="Percent 2" xfId="9"/>
    <cellStyle name="Percent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workbookViewId="0">
      <selection activeCell="B20" sqref="B20"/>
    </sheetView>
  </sheetViews>
  <sheetFormatPr defaultRowHeight="12.75"/>
  <cols>
    <col min="1" max="1" width="47.140625" customWidth="1"/>
    <col min="2" max="2" width="14" customWidth="1"/>
    <col min="4" max="4" width="9.7109375" bestFit="1" customWidth="1"/>
  </cols>
  <sheetData>
    <row r="1" spans="1:4" ht="28.5" customHeight="1">
      <c r="A1" s="142" t="s">
        <v>374</v>
      </c>
      <c r="B1" s="143"/>
    </row>
    <row r="2" spans="1:4" ht="15">
      <c r="A2" s="9"/>
      <c r="B2" s="9"/>
    </row>
    <row r="3" spans="1:4" ht="15">
      <c r="A3" s="84"/>
      <c r="B3" s="85" t="s">
        <v>34</v>
      </c>
    </row>
    <row r="4" spans="1:4" ht="14.25">
      <c r="A4" s="76" t="s">
        <v>24</v>
      </c>
      <c r="B4" s="77">
        <f>SUM(B5:B8)</f>
        <v>112170209</v>
      </c>
      <c r="D4" s="106"/>
    </row>
    <row r="5" spans="1:4" ht="15">
      <c r="A5" s="74" t="s">
        <v>0</v>
      </c>
      <c r="B5" s="75">
        <f>'lisa 2 (Tulubaas)'!B6</f>
        <v>61310000</v>
      </c>
      <c r="D5" s="106"/>
    </row>
    <row r="6" spans="1:4" ht="15">
      <c r="A6" s="6" t="s">
        <v>1</v>
      </c>
      <c r="B6" s="11">
        <f>'lisa 2 (Tulubaas)'!B12</f>
        <v>16986680</v>
      </c>
      <c r="D6" s="106"/>
    </row>
    <row r="7" spans="1:4" ht="15">
      <c r="A7" s="6" t="s">
        <v>25</v>
      </c>
      <c r="B7" s="11">
        <f>'lisa 2 (Tulubaas)'!B24</f>
        <v>33379229</v>
      </c>
      <c r="D7" s="106"/>
    </row>
    <row r="8" spans="1:4" ht="15">
      <c r="A8" s="6" t="s">
        <v>26</v>
      </c>
      <c r="B8" s="11">
        <f>'lisa 2 (Tulubaas)'!B27</f>
        <v>494300</v>
      </c>
      <c r="D8" s="106"/>
    </row>
    <row r="9" spans="1:4" ht="15">
      <c r="A9" s="73"/>
      <c r="B9" s="71"/>
      <c r="D9" s="106"/>
    </row>
    <row r="10" spans="1:4" ht="14.25">
      <c r="A10" s="76" t="s">
        <v>27</v>
      </c>
      <c r="B10" s="77">
        <f>SUM(B11:B19)</f>
        <v>106198490</v>
      </c>
      <c r="D10" s="106"/>
    </row>
    <row r="11" spans="1:4" ht="15">
      <c r="A11" s="74" t="s">
        <v>2</v>
      </c>
      <c r="B11" s="75">
        <f>'lisa3 (põhitegevus)'!C6</f>
        <v>8583695</v>
      </c>
      <c r="D11" s="106"/>
    </row>
    <row r="12" spans="1:4" ht="15">
      <c r="A12" s="6" t="s">
        <v>66</v>
      </c>
      <c r="B12" s="11">
        <f>'lisa3 (põhitegevus)'!C13</f>
        <v>377534</v>
      </c>
      <c r="D12" s="106"/>
    </row>
    <row r="13" spans="1:4" ht="15">
      <c r="A13" s="6" t="s">
        <v>3</v>
      </c>
      <c r="B13" s="11">
        <f>'lisa3 (põhitegevus)'!C16</f>
        <v>11984713</v>
      </c>
      <c r="D13" s="106"/>
    </row>
    <row r="14" spans="1:4" ht="15">
      <c r="A14" s="6" t="s">
        <v>4</v>
      </c>
      <c r="B14" s="11">
        <f>'lisa3 (põhitegevus)'!C24</f>
        <v>4754780</v>
      </c>
      <c r="D14" s="106"/>
    </row>
    <row r="15" spans="1:4" ht="15">
      <c r="A15" s="6" t="s">
        <v>5</v>
      </c>
      <c r="B15" s="11">
        <f>'lisa3 (põhitegevus)'!C29</f>
        <v>2129070</v>
      </c>
      <c r="D15" s="106"/>
    </row>
    <row r="16" spans="1:4" ht="15">
      <c r="A16" s="6" t="s">
        <v>67</v>
      </c>
      <c r="B16" s="11">
        <f>'lisa3 (põhitegevus)'!C34</f>
        <v>405871</v>
      </c>
      <c r="D16" s="106"/>
    </row>
    <row r="17" spans="1:4" ht="15">
      <c r="A17" s="6" t="s">
        <v>11</v>
      </c>
      <c r="B17" s="11">
        <f>'lisa3 (põhitegevus)'!C39</f>
        <v>9096870</v>
      </c>
      <c r="D17" s="106"/>
    </row>
    <row r="18" spans="1:4" ht="15">
      <c r="A18" s="6" t="s">
        <v>6</v>
      </c>
      <c r="B18" s="11">
        <f>'lisa3 (põhitegevus)'!C58</f>
        <v>59183548</v>
      </c>
      <c r="D18" s="106"/>
    </row>
    <row r="19" spans="1:4" ht="15">
      <c r="A19" s="6" t="s">
        <v>7</v>
      </c>
      <c r="B19" s="11">
        <f>'lisa3 (põhitegevus)'!C75</f>
        <v>9682409</v>
      </c>
      <c r="D19" s="106"/>
    </row>
    <row r="20" spans="1:4" ht="15">
      <c r="A20" s="73"/>
      <c r="B20" s="71"/>
      <c r="D20" s="106"/>
    </row>
    <row r="21" spans="1:4" ht="14.25">
      <c r="A21" s="76" t="s">
        <v>28</v>
      </c>
      <c r="B21" s="77">
        <f>SUM(B22:B24)</f>
        <v>13452939</v>
      </c>
      <c r="D21" s="106"/>
    </row>
    <row r="22" spans="1:4" ht="15">
      <c r="A22" s="74" t="s">
        <v>91</v>
      </c>
      <c r="B22" s="75">
        <f>'lisa 2 (Tulubaas)'!B34</f>
        <v>432700</v>
      </c>
      <c r="D22" s="106"/>
    </row>
    <row r="23" spans="1:4" ht="15">
      <c r="A23" s="8" t="s">
        <v>75</v>
      </c>
      <c r="B23" s="11">
        <f>'lisa 2 (Tulubaas)'!B37</f>
        <v>13005239</v>
      </c>
      <c r="D23" s="106"/>
    </row>
    <row r="24" spans="1:4" ht="15">
      <c r="A24" s="6" t="s">
        <v>92</v>
      </c>
      <c r="B24" s="11">
        <f>'lisa 2 (Tulubaas)'!B38</f>
        <v>15000</v>
      </c>
      <c r="D24" s="106"/>
    </row>
    <row r="25" spans="1:4" ht="15">
      <c r="A25" s="73"/>
      <c r="B25" s="71"/>
      <c r="D25" s="106"/>
    </row>
    <row r="26" spans="1:4" ht="14.25">
      <c r="A26" s="76" t="s">
        <v>29</v>
      </c>
      <c r="B26" s="77">
        <f>SUM(B27:B33)</f>
        <v>25254988</v>
      </c>
      <c r="D26" s="106"/>
    </row>
    <row r="27" spans="1:4" ht="15">
      <c r="A27" s="74" t="s">
        <v>2</v>
      </c>
      <c r="B27" s="75">
        <f>'Lisa 4 (invest)'!E14</f>
        <v>1206450</v>
      </c>
      <c r="D27" s="106"/>
    </row>
    <row r="28" spans="1:4" ht="15">
      <c r="A28" s="6" t="s">
        <v>3</v>
      </c>
      <c r="B28" s="11">
        <f>'Lisa 4 (invest)'!E23</f>
        <v>10946722</v>
      </c>
      <c r="D28" s="106"/>
    </row>
    <row r="29" spans="1:4" ht="15">
      <c r="A29" s="6" t="s">
        <v>4</v>
      </c>
      <c r="B29" s="11">
        <f>'Lisa 4 (invest)'!E66</f>
        <v>189000</v>
      </c>
      <c r="D29" s="106"/>
    </row>
    <row r="30" spans="1:4" ht="15">
      <c r="A30" s="6" t="s">
        <v>5</v>
      </c>
      <c r="B30" s="11">
        <f>'Lisa 4 (invest)'!E77</f>
        <v>507470</v>
      </c>
      <c r="D30" s="106"/>
    </row>
    <row r="31" spans="1:4" ht="15">
      <c r="A31" s="6" t="s">
        <v>11</v>
      </c>
      <c r="B31" s="11">
        <f>'Lisa 4 (invest)'!E88</f>
        <v>682146</v>
      </c>
      <c r="D31" s="106"/>
    </row>
    <row r="32" spans="1:4" ht="15">
      <c r="A32" s="6" t="s">
        <v>6</v>
      </c>
      <c r="B32" s="11">
        <f>'Lisa 4 (invest)'!E112</f>
        <v>11211000</v>
      </c>
      <c r="D32" s="106"/>
    </row>
    <row r="33" spans="1:4" ht="15">
      <c r="A33" s="6" t="s">
        <v>7</v>
      </c>
      <c r="B33" s="11">
        <f>'Lisa 4 (invest)'!E137</f>
        <v>512200</v>
      </c>
      <c r="D33" s="106"/>
    </row>
    <row r="34" spans="1:4" ht="15">
      <c r="A34" s="73"/>
      <c r="B34" s="71"/>
      <c r="D34" s="106"/>
    </row>
    <row r="35" spans="1:4" ht="14.25">
      <c r="A35" s="81" t="s">
        <v>33</v>
      </c>
      <c r="B35" s="77">
        <f>B4-B10+B21-B26</f>
        <v>-5830330</v>
      </c>
      <c r="D35" s="106"/>
    </row>
    <row r="36" spans="1:4" ht="15">
      <c r="A36" s="78"/>
      <c r="B36" s="79"/>
      <c r="D36" s="106"/>
    </row>
    <row r="37" spans="1:4" ht="14.25">
      <c r="A37" s="76" t="s">
        <v>40</v>
      </c>
      <c r="B37" s="77">
        <f>SUM(B38:B39)</f>
        <v>2943609</v>
      </c>
      <c r="D37" s="106"/>
    </row>
    <row r="38" spans="1:4" ht="15">
      <c r="A38" s="74" t="s">
        <v>89</v>
      </c>
      <c r="B38" s="75">
        <f>'lisa 2 (Tulubaas)'!B43</f>
        <v>10885000</v>
      </c>
      <c r="D38" s="106"/>
    </row>
    <row r="39" spans="1:4" ht="15">
      <c r="A39" s="6" t="s">
        <v>90</v>
      </c>
      <c r="B39" s="11">
        <f>-7941870+479</f>
        <v>-7941391</v>
      </c>
      <c r="D39" s="106"/>
    </row>
    <row r="40" spans="1:4" ht="15">
      <c r="A40" s="73"/>
      <c r="B40" s="71"/>
      <c r="D40" s="106"/>
    </row>
    <row r="41" spans="1:4" ht="30">
      <c r="A41" s="81" t="s">
        <v>95</v>
      </c>
      <c r="B41" s="77">
        <f>SUM('lisa 2 (Tulubaas)'!B46)</f>
        <v>-2886721</v>
      </c>
      <c r="D41" s="106"/>
    </row>
    <row r="42" spans="1:4" ht="15">
      <c r="A42" s="78"/>
      <c r="B42" s="80"/>
      <c r="D42" s="1"/>
    </row>
    <row r="43" spans="1:4" ht="14.25">
      <c r="A43" s="76" t="s">
        <v>8</v>
      </c>
      <c r="B43" s="77">
        <f>B4+B21+B38-B41</f>
        <v>139394869</v>
      </c>
    </row>
    <row r="44" spans="1:4">
      <c r="B44" s="2"/>
    </row>
    <row r="45" spans="1:4">
      <c r="B45" s="118"/>
    </row>
  </sheetData>
  <mergeCells count="1">
    <mergeCell ref="A1:B1"/>
  </mergeCells>
  <phoneticPr fontId="0" type="noConversion"/>
  <pageMargins left="1.496062992125984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Header>&amp;RLisa 1
Tartu Linnavolikogu
18.12.2014. a määruse
 nr  juurde</oddHeader>
    <oddFooter>&amp;C&amp;N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51"/>
  <sheetViews>
    <sheetView showZeros="0" workbookViewId="0">
      <selection activeCell="A2" sqref="A2:B2"/>
    </sheetView>
  </sheetViews>
  <sheetFormatPr defaultRowHeight="14.25"/>
  <cols>
    <col min="1" max="1" width="44.85546875" style="12" customWidth="1"/>
    <col min="2" max="2" width="14.7109375" style="12" customWidth="1"/>
    <col min="3" max="16384" width="9.140625" style="12"/>
  </cols>
  <sheetData>
    <row r="1" spans="1:2" ht="15">
      <c r="A1" s="143" t="s">
        <v>373</v>
      </c>
      <c r="B1" s="143"/>
    </row>
    <row r="2" spans="1:2" ht="15">
      <c r="A2" s="143" t="s">
        <v>9</v>
      </c>
      <c r="B2" s="143"/>
    </row>
    <row r="3" spans="1:2" ht="15">
      <c r="A3" s="9"/>
      <c r="B3" s="13"/>
    </row>
    <row r="4" spans="1:2" ht="15">
      <c r="A4" s="14"/>
      <c r="B4" s="15" t="s">
        <v>34</v>
      </c>
    </row>
    <row r="5" spans="1:2" ht="19.5" customHeight="1">
      <c r="A5" s="16" t="s">
        <v>30</v>
      </c>
      <c r="B5" s="17">
        <f>SUM(B6,B12,B24,B27)</f>
        <v>112170209</v>
      </c>
    </row>
    <row r="6" spans="1:2">
      <c r="A6" s="3" t="s">
        <v>0</v>
      </c>
      <c r="B6" s="10">
        <f>SUM(B7:B11)</f>
        <v>61310000</v>
      </c>
    </row>
    <row r="7" spans="1:2" ht="15">
      <c r="A7" s="6" t="s">
        <v>60</v>
      </c>
      <c r="B7" s="11">
        <v>59700000</v>
      </c>
    </row>
    <row r="8" spans="1:2" ht="15">
      <c r="A8" s="6" t="s">
        <v>61</v>
      </c>
      <c r="B8" s="11">
        <v>700000</v>
      </c>
    </row>
    <row r="9" spans="1:2" ht="15">
      <c r="A9" s="6" t="s">
        <v>57</v>
      </c>
      <c r="B9" s="11">
        <v>330000</v>
      </c>
    </row>
    <row r="10" spans="1:2" ht="15">
      <c r="A10" s="6" t="s">
        <v>58</v>
      </c>
      <c r="B10" s="11">
        <v>130000</v>
      </c>
    </row>
    <row r="11" spans="1:2" ht="15">
      <c r="A11" s="6" t="s">
        <v>59</v>
      </c>
      <c r="B11" s="11">
        <v>450000</v>
      </c>
    </row>
    <row r="12" spans="1:2">
      <c r="A12" s="3" t="s">
        <v>1</v>
      </c>
      <c r="B12" s="10">
        <f>SUM(B13:B23)</f>
        <v>16986680</v>
      </c>
    </row>
    <row r="13" spans="1:2" ht="15">
      <c r="A13" s="6" t="s">
        <v>62</v>
      </c>
      <c r="B13" s="11">
        <v>150000</v>
      </c>
    </row>
    <row r="14" spans="1:2" ht="15">
      <c r="A14" s="7" t="s">
        <v>82</v>
      </c>
      <c r="B14" s="11">
        <v>8823698</v>
      </c>
    </row>
    <row r="15" spans="1:2" ht="15">
      <c r="A15" s="7" t="s">
        <v>83</v>
      </c>
      <c r="B15" s="11">
        <v>495479</v>
      </c>
    </row>
    <row r="16" spans="1:2" ht="15">
      <c r="A16" s="7" t="s">
        <v>84</v>
      </c>
      <c r="B16" s="11">
        <v>23340</v>
      </c>
    </row>
    <row r="17" spans="1:2" ht="15">
      <c r="A17" s="7" t="s">
        <v>85</v>
      </c>
      <c r="B17" s="11">
        <v>909650</v>
      </c>
    </row>
    <row r="18" spans="1:2" ht="15">
      <c r="A18" s="7" t="s">
        <v>86</v>
      </c>
      <c r="B18" s="11">
        <v>3500</v>
      </c>
    </row>
    <row r="19" spans="1:2" ht="15">
      <c r="A19" s="7" t="s">
        <v>87</v>
      </c>
      <c r="B19" s="11">
        <v>13000</v>
      </c>
    </row>
    <row r="20" spans="1:2" ht="15">
      <c r="A20" s="7" t="s">
        <v>88</v>
      </c>
      <c r="B20" s="11">
        <v>3618000</v>
      </c>
    </row>
    <row r="21" spans="1:2" ht="15">
      <c r="A21" s="7" t="s">
        <v>63</v>
      </c>
      <c r="B21" s="11">
        <v>2747373</v>
      </c>
    </row>
    <row r="22" spans="1:2" ht="15">
      <c r="A22" s="7" t="s">
        <v>64</v>
      </c>
      <c r="B22" s="11">
        <v>84000</v>
      </c>
    </row>
    <row r="23" spans="1:2" ht="15">
      <c r="A23" s="7" t="s">
        <v>65</v>
      </c>
      <c r="B23" s="11">
        <f>130940-12300</f>
        <v>118640</v>
      </c>
    </row>
    <row r="24" spans="1:2">
      <c r="A24" s="3" t="s">
        <v>31</v>
      </c>
      <c r="B24" s="10">
        <f>SUM(B25:B26)</f>
        <v>33379229</v>
      </c>
    </row>
    <row r="25" spans="1:2" ht="15">
      <c r="A25" s="6" t="s">
        <v>68</v>
      </c>
      <c r="B25" s="11">
        <f>2058297-2000-19082</f>
        <v>2037215</v>
      </c>
    </row>
    <row r="26" spans="1:2" ht="15">
      <c r="A26" s="7" t="s">
        <v>69</v>
      </c>
      <c r="B26" s="11">
        <v>31342014</v>
      </c>
    </row>
    <row r="27" spans="1:2">
      <c r="A27" s="3" t="s">
        <v>26</v>
      </c>
      <c r="B27" s="10">
        <f>SUM(B28:B31)</f>
        <v>494300</v>
      </c>
    </row>
    <row r="28" spans="1:2" ht="15">
      <c r="A28" s="7" t="s">
        <v>72</v>
      </c>
      <c r="B28" s="11">
        <v>190000</v>
      </c>
    </row>
    <row r="29" spans="1:2" ht="15">
      <c r="A29" s="6" t="s">
        <v>70</v>
      </c>
      <c r="B29" s="11">
        <v>184000</v>
      </c>
    </row>
    <row r="30" spans="1:2" ht="15">
      <c r="A30" s="6" t="s">
        <v>71</v>
      </c>
      <c r="B30" s="11">
        <v>5000</v>
      </c>
    </row>
    <row r="31" spans="1:2" ht="15">
      <c r="A31" s="6" t="s">
        <v>151</v>
      </c>
      <c r="B31" s="11">
        <v>115300</v>
      </c>
    </row>
    <row r="32" spans="1:2" ht="15">
      <c r="A32" s="7"/>
      <c r="B32" s="10"/>
    </row>
    <row r="33" spans="1:2" ht="18" customHeight="1">
      <c r="A33" s="3" t="s">
        <v>28</v>
      </c>
      <c r="B33" s="10">
        <f>SUM(B34,B37,B38)</f>
        <v>13452939</v>
      </c>
    </row>
    <row r="34" spans="1:2">
      <c r="A34" s="3" t="s">
        <v>91</v>
      </c>
      <c r="B34" s="10">
        <f>SUM(B35:B36)</f>
        <v>432700</v>
      </c>
    </row>
    <row r="35" spans="1:2" ht="15">
      <c r="A35" s="6" t="s">
        <v>74</v>
      </c>
      <c r="B35" s="11">
        <v>350000</v>
      </c>
    </row>
    <row r="36" spans="1:2" ht="15">
      <c r="A36" s="6" t="s">
        <v>41</v>
      </c>
      <c r="B36" s="11">
        <v>82700</v>
      </c>
    </row>
    <row r="37" spans="1:2">
      <c r="A37" s="18" t="s">
        <v>75</v>
      </c>
      <c r="B37" s="10">
        <f>12744268+260971</f>
        <v>13005239</v>
      </c>
    </row>
    <row r="38" spans="1:2">
      <c r="A38" s="3" t="s">
        <v>92</v>
      </c>
      <c r="B38" s="10">
        <f>SUM(B39:B40)</f>
        <v>15000</v>
      </c>
    </row>
    <row r="39" spans="1:2" ht="15">
      <c r="A39" s="6" t="s">
        <v>73</v>
      </c>
      <c r="B39" s="11">
        <v>15000</v>
      </c>
    </row>
    <row r="40" spans="1:2" ht="15">
      <c r="A40" s="6" t="s">
        <v>187</v>
      </c>
      <c r="B40" s="11"/>
    </row>
    <row r="41" spans="1:2" ht="15">
      <c r="A41" s="19"/>
      <c r="B41" s="10"/>
    </row>
    <row r="42" spans="1:2">
      <c r="A42" s="49" t="s">
        <v>40</v>
      </c>
      <c r="B42" s="10">
        <f>SUM(B43)</f>
        <v>10885000</v>
      </c>
    </row>
    <row r="43" spans="1:2">
      <c r="A43" s="5" t="s">
        <v>76</v>
      </c>
      <c r="B43" s="10">
        <f>SUM(B44:B44)</f>
        <v>10885000</v>
      </c>
    </row>
    <row r="44" spans="1:2" ht="15">
      <c r="A44" s="19" t="s">
        <v>93</v>
      </c>
      <c r="B44" s="11">
        <f>10884386+614</f>
        <v>10885000</v>
      </c>
    </row>
    <row r="45" spans="1:2" ht="15">
      <c r="A45" s="19"/>
      <c r="B45" s="10"/>
    </row>
    <row r="46" spans="1:2">
      <c r="A46" s="3" t="s">
        <v>32</v>
      </c>
      <c r="B46" s="10">
        <f>SUM(B47:B47)</f>
        <v>-2886721</v>
      </c>
    </row>
    <row r="47" spans="1:2" ht="15">
      <c r="A47" s="7" t="s">
        <v>94</v>
      </c>
      <c r="B47" s="10">
        <f>-2886721</f>
        <v>-2886721</v>
      </c>
    </row>
    <row r="48" spans="1:2" ht="15">
      <c r="A48" s="6"/>
      <c r="B48" s="10"/>
    </row>
    <row r="49" spans="1:2">
      <c r="A49" s="3" t="s">
        <v>10</v>
      </c>
      <c r="B49" s="10">
        <f>B5+B33+B42-B46</f>
        <v>139394869</v>
      </c>
    </row>
    <row r="50" spans="1:2" ht="15">
      <c r="A50" s="20"/>
      <c r="B50" s="20"/>
    </row>
    <row r="51" spans="1:2" ht="27.75" customHeight="1">
      <c r="A51" s="144"/>
      <c r="B51" s="144"/>
    </row>
  </sheetData>
  <mergeCells count="3">
    <mergeCell ref="A1:B1"/>
    <mergeCell ref="A2:B2"/>
    <mergeCell ref="A51:B51"/>
  </mergeCells>
  <phoneticPr fontId="0" type="noConversion"/>
  <pageMargins left="0.98425196850393704" right="0.74803149606299213" top="0.98425196850393704" bottom="0.98425196850393704" header="0.51181102362204722" footer="0.51181102362204722"/>
  <pageSetup paperSize="9" scale="85" orientation="portrait" horizontalDpi="300" verticalDpi="300" r:id="rId1"/>
  <headerFooter alignWithMargins="0">
    <oddHeader>&amp;RLisa 2
Tartu Linnavolikogu
18.12.2014. a määruse
nr  juurde</oddHeader>
    <oddFooter xml:space="preserve">&amp;C&amp;N+1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topLeftCell="A55" workbookViewId="0">
      <selection activeCell="E75" sqref="E75"/>
    </sheetView>
  </sheetViews>
  <sheetFormatPr defaultRowHeight="15"/>
  <cols>
    <col min="1" max="1" width="8.140625" style="82" bestFit="1" customWidth="1"/>
    <col min="2" max="2" width="44.7109375" style="9" bestFit="1" customWidth="1"/>
    <col min="3" max="3" width="12.7109375" style="21" customWidth="1"/>
    <col min="4" max="5" width="11.42578125" style="9" customWidth="1"/>
    <col min="6" max="16384" width="9.140625" style="9"/>
  </cols>
  <sheetData>
    <row r="1" spans="1:5">
      <c r="B1" s="143" t="s">
        <v>375</v>
      </c>
      <c r="C1" s="143"/>
    </row>
    <row r="2" spans="1:5">
      <c r="B2" s="143" t="s">
        <v>259</v>
      </c>
      <c r="C2" s="143"/>
    </row>
    <row r="3" spans="1:5">
      <c r="C3" s="13"/>
    </row>
    <row r="4" spans="1:5" ht="45">
      <c r="A4" s="72" t="s">
        <v>116</v>
      </c>
      <c r="B4" s="14" t="s">
        <v>186</v>
      </c>
      <c r="C4" s="112" t="s">
        <v>260</v>
      </c>
      <c r="D4" s="72" t="s">
        <v>261</v>
      </c>
      <c r="E4" s="72" t="s">
        <v>262</v>
      </c>
    </row>
    <row r="5" spans="1:5">
      <c r="A5" s="83"/>
      <c r="B5" s="16" t="s">
        <v>80</v>
      </c>
      <c r="C5" s="103">
        <f>SUM(D5:E5)</f>
        <v>106198490</v>
      </c>
      <c r="D5" s="117">
        <f>SUM(D6,D13,D16,D24,D29,D34,D39,D58,D75)</f>
        <v>14249696</v>
      </c>
      <c r="E5" s="117">
        <f>SUM(E6,E13,E16,E24,E29,E34,E39,E58,E75)</f>
        <v>91948794</v>
      </c>
    </row>
    <row r="6" spans="1:5">
      <c r="A6" s="104" t="s">
        <v>117</v>
      </c>
      <c r="B6" s="113" t="s">
        <v>47</v>
      </c>
      <c r="C6" s="103">
        <f>SUM(D6:E6)</f>
        <v>8583695</v>
      </c>
      <c r="D6" s="116">
        <f>SUM(D7:D12)</f>
        <v>73127</v>
      </c>
      <c r="E6" s="116">
        <f>SUM(E7:E12)</f>
        <v>8510568</v>
      </c>
    </row>
    <row r="7" spans="1:5">
      <c r="A7" s="105" t="s">
        <v>118</v>
      </c>
      <c r="B7" s="111" t="s">
        <v>263</v>
      </c>
      <c r="C7" s="87">
        <f>SUM(D7:E7)</f>
        <v>336082</v>
      </c>
      <c r="D7" s="114"/>
      <c r="E7" s="114">
        <v>336082</v>
      </c>
    </row>
    <row r="8" spans="1:5">
      <c r="A8" s="105" t="s">
        <v>119</v>
      </c>
      <c r="B8" s="111" t="s">
        <v>264</v>
      </c>
      <c r="C8" s="87">
        <f t="shared" ref="C8:C71" si="0">SUM(D8:E8)</f>
        <v>7045571</v>
      </c>
      <c r="D8" s="114"/>
      <c r="E8" s="114">
        <f>15000+7030571</f>
        <v>7045571</v>
      </c>
    </row>
    <row r="9" spans="1:5">
      <c r="A9" s="105" t="s">
        <v>120</v>
      </c>
      <c r="B9" s="111" t="s">
        <v>265</v>
      </c>
      <c r="C9" s="87">
        <f t="shared" si="0"/>
        <v>600000</v>
      </c>
      <c r="D9" s="114"/>
      <c r="E9" s="114">
        <v>600000</v>
      </c>
    </row>
    <row r="10" spans="1:5">
      <c r="A10" s="105" t="s">
        <v>121</v>
      </c>
      <c r="B10" s="111" t="s">
        <v>266</v>
      </c>
      <c r="C10" s="87">
        <f t="shared" si="0"/>
        <v>100000</v>
      </c>
      <c r="D10" s="114"/>
      <c r="E10" s="114">
        <v>100000</v>
      </c>
    </row>
    <row r="11" spans="1:5">
      <c r="A11" s="105" t="s">
        <v>122</v>
      </c>
      <c r="B11" s="111" t="s">
        <v>267</v>
      </c>
      <c r="C11" s="87">
        <f t="shared" si="0"/>
        <v>40670</v>
      </c>
      <c r="D11" s="114"/>
      <c r="E11" s="114">
        <v>40670</v>
      </c>
    </row>
    <row r="12" spans="1:5">
      <c r="A12" s="105" t="s">
        <v>123</v>
      </c>
      <c r="B12" s="111" t="s">
        <v>268</v>
      </c>
      <c r="C12" s="87">
        <f t="shared" si="0"/>
        <v>461372</v>
      </c>
      <c r="D12" s="114">
        <v>73127</v>
      </c>
      <c r="E12" s="114">
        <v>388245</v>
      </c>
    </row>
    <row r="13" spans="1:5">
      <c r="A13" s="104" t="s">
        <v>124</v>
      </c>
      <c r="B13" s="113" t="s">
        <v>48</v>
      </c>
      <c r="C13" s="103">
        <f t="shared" si="0"/>
        <v>377534</v>
      </c>
      <c r="D13" s="116">
        <f>SUM(D14:D15)</f>
        <v>47056</v>
      </c>
      <c r="E13" s="116">
        <f>SUM(E14:E15)</f>
        <v>330478</v>
      </c>
    </row>
    <row r="14" spans="1:5">
      <c r="A14" s="105" t="s">
        <v>125</v>
      </c>
      <c r="B14" s="111" t="s">
        <v>269</v>
      </c>
      <c r="C14" s="87">
        <f t="shared" si="0"/>
        <v>28000</v>
      </c>
      <c r="D14" s="114">
        <v>28000</v>
      </c>
      <c r="E14" s="114"/>
    </row>
    <row r="15" spans="1:5">
      <c r="A15" s="105" t="s">
        <v>126</v>
      </c>
      <c r="B15" s="111" t="s">
        <v>270</v>
      </c>
      <c r="C15" s="87">
        <f t="shared" si="0"/>
        <v>349534</v>
      </c>
      <c r="D15" s="114">
        <v>19056</v>
      </c>
      <c r="E15" s="114">
        <v>330478</v>
      </c>
    </row>
    <row r="16" spans="1:5">
      <c r="A16" s="104" t="s">
        <v>127</v>
      </c>
      <c r="B16" s="113" t="s">
        <v>50</v>
      </c>
      <c r="C16" s="103">
        <f t="shared" si="0"/>
        <v>11984713</v>
      </c>
      <c r="D16" s="116">
        <f>SUM(D17:D23)</f>
        <v>397539</v>
      </c>
      <c r="E16" s="116">
        <f>SUM(E17:E23)</f>
        <v>11587174</v>
      </c>
    </row>
    <row r="17" spans="1:5">
      <c r="A17" s="105" t="s">
        <v>128</v>
      </c>
      <c r="B17" s="111" t="s">
        <v>271</v>
      </c>
      <c r="C17" s="87">
        <f t="shared" si="0"/>
        <v>88848</v>
      </c>
      <c r="D17" s="114"/>
      <c r="E17" s="114">
        <v>88848</v>
      </c>
    </row>
    <row r="18" spans="1:5">
      <c r="A18" s="105" t="s">
        <v>129</v>
      </c>
      <c r="B18" s="111" t="s">
        <v>272</v>
      </c>
      <c r="C18" s="87">
        <f t="shared" si="0"/>
        <v>1715918</v>
      </c>
      <c r="D18" s="114"/>
      <c r="E18" s="114">
        <v>1715918</v>
      </c>
    </row>
    <row r="19" spans="1:5">
      <c r="A19" s="105" t="s">
        <v>130</v>
      </c>
      <c r="B19" s="111" t="s">
        <v>273</v>
      </c>
      <c r="C19" s="87">
        <f t="shared" si="0"/>
        <v>7857000</v>
      </c>
      <c r="D19" s="114"/>
      <c r="E19" s="114">
        <v>7857000</v>
      </c>
    </row>
    <row r="20" spans="1:5">
      <c r="A20" s="105" t="s">
        <v>131</v>
      </c>
      <c r="B20" s="111" t="s">
        <v>49</v>
      </c>
      <c r="C20" s="87">
        <f t="shared" si="0"/>
        <v>31956</v>
      </c>
      <c r="D20" s="114">
        <v>31956</v>
      </c>
      <c r="E20" s="114"/>
    </row>
    <row r="21" spans="1:5">
      <c r="A21" s="105" t="s">
        <v>132</v>
      </c>
      <c r="B21" s="111" t="s">
        <v>274</v>
      </c>
      <c r="C21" s="87">
        <f t="shared" si="0"/>
        <v>162307</v>
      </c>
      <c r="D21" s="114">
        <v>162307</v>
      </c>
      <c r="E21" s="114"/>
    </row>
    <row r="22" spans="1:5">
      <c r="A22" s="105" t="s">
        <v>133</v>
      </c>
      <c r="B22" s="111" t="s">
        <v>275</v>
      </c>
      <c r="C22" s="87">
        <f t="shared" si="0"/>
        <v>696396</v>
      </c>
      <c r="D22" s="114">
        <f>-25000+218900</f>
        <v>193900</v>
      </c>
      <c r="E22" s="114">
        <f>25000+477496</f>
        <v>502496</v>
      </c>
    </row>
    <row r="23" spans="1:5">
      <c r="A23" s="105" t="s">
        <v>134</v>
      </c>
      <c r="B23" s="111" t="s">
        <v>276</v>
      </c>
      <c r="C23" s="87">
        <f t="shared" si="0"/>
        <v>1432288</v>
      </c>
      <c r="D23" s="114">
        <v>9376</v>
      </c>
      <c r="E23" s="114">
        <v>1422912</v>
      </c>
    </row>
    <row r="24" spans="1:5">
      <c r="A24" s="104" t="s">
        <v>135</v>
      </c>
      <c r="B24" s="113" t="s">
        <v>51</v>
      </c>
      <c r="C24" s="103">
        <f t="shared" si="0"/>
        <v>4754780</v>
      </c>
      <c r="D24" s="116">
        <f>SUM(D25:D28)</f>
        <v>62620</v>
      </c>
      <c r="E24" s="116">
        <f>SUM(E25:E28)</f>
        <v>4692160</v>
      </c>
    </row>
    <row r="25" spans="1:5">
      <c r="A25" s="105" t="s">
        <v>136</v>
      </c>
      <c r="B25" s="111" t="s">
        <v>277</v>
      </c>
      <c r="C25" s="87">
        <f t="shared" si="0"/>
        <v>3719647</v>
      </c>
      <c r="D25" s="114">
        <v>56120</v>
      </c>
      <c r="E25" s="114">
        <v>3663527</v>
      </c>
    </row>
    <row r="26" spans="1:5">
      <c r="A26" s="105" t="s">
        <v>137</v>
      </c>
      <c r="B26" s="111" t="s">
        <v>278</v>
      </c>
      <c r="C26" s="87">
        <f t="shared" si="0"/>
        <v>127823</v>
      </c>
      <c r="D26" s="114"/>
      <c r="E26" s="114">
        <v>127823</v>
      </c>
    </row>
    <row r="27" spans="1:5">
      <c r="A27" s="105" t="s">
        <v>138</v>
      </c>
      <c r="B27" s="111" t="s">
        <v>279</v>
      </c>
      <c r="C27" s="87">
        <f t="shared" si="0"/>
        <v>871210</v>
      </c>
      <c r="D27" s="114"/>
      <c r="E27" s="114">
        <v>871210</v>
      </c>
    </row>
    <row r="28" spans="1:5">
      <c r="A28" s="105" t="s">
        <v>139</v>
      </c>
      <c r="B28" s="111" t="s">
        <v>280</v>
      </c>
      <c r="C28" s="87">
        <f t="shared" si="0"/>
        <v>36100</v>
      </c>
      <c r="D28" s="114">
        <v>6500</v>
      </c>
      <c r="E28" s="114">
        <v>29600</v>
      </c>
    </row>
    <row r="29" spans="1:5">
      <c r="A29" s="104" t="s">
        <v>140</v>
      </c>
      <c r="B29" s="113" t="s">
        <v>52</v>
      </c>
      <c r="C29" s="103">
        <f t="shared" si="0"/>
        <v>2129070</v>
      </c>
      <c r="D29" s="116">
        <f>SUM(D30:D33)</f>
        <v>10500</v>
      </c>
      <c r="E29" s="116">
        <f>SUM(E30:E33)</f>
        <v>2118570</v>
      </c>
    </row>
    <row r="30" spans="1:5">
      <c r="A30" s="105" t="s">
        <v>141</v>
      </c>
      <c r="B30" s="111" t="s">
        <v>281</v>
      </c>
      <c r="C30" s="87">
        <f t="shared" si="0"/>
        <v>609350</v>
      </c>
      <c r="D30" s="114">
        <v>9350</v>
      </c>
      <c r="E30" s="114">
        <v>600000</v>
      </c>
    </row>
    <row r="31" spans="1:5">
      <c r="A31" s="105" t="s">
        <v>142</v>
      </c>
      <c r="B31" s="111" t="s">
        <v>282</v>
      </c>
      <c r="C31" s="87">
        <f t="shared" si="0"/>
        <v>3900</v>
      </c>
      <c r="D31" s="114"/>
      <c r="E31" s="114">
        <v>3900</v>
      </c>
    </row>
    <row r="32" spans="1:5">
      <c r="A32" s="105" t="s">
        <v>143</v>
      </c>
      <c r="B32" s="111" t="s">
        <v>283</v>
      </c>
      <c r="C32" s="87">
        <f t="shared" si="0"/>
        <v>912332</v>
      </c>
      <c r="D32" s="114">
        <v>1150</v>
      </c>
      <c r="E32" s="114">
        <v>911182</v>
      </c>
    </row>
    <row r="33" spans="1:5">
      <c r="A33" s="105" t="s">
        <v>144</v>
      </c>
      <c r="B33" s="111" t="s">
        <v>284</v>
      </c>
      <c r="C33" s="87">
        <f t="shared" si="0"/>
        <v>603488</v>
      </c>
      <c r="D33" s="114"/>
      <c r="E33" s="114">
        <v>603488</v>
      </c>
    </row>
    <row r="34" spans="1:5">
      <c r="A34" s="104" t="s">
        <v>145</v>
      </c>
      <c r="B34" s="113" t="s">
        <v>54</v>
      </c>
      <c r="C34" s="103">
        <f t="shared" si="0"/>
        <v>405871</v>
      </c>
      <c r="D34" s="116">
        <f>SUM(D35:D38)</f>
        <v>76205</v>
      </c>
      <c r="E34" s="116">
        <f>SUM(E35:E38)</f>
        <v>329666</v>
      </c>
    </row>
    <row r="35" spans="1:5">
      <c r="A35" s="105" t="s">
        <v>146</v>
      </c>
      <c r="B35" s="111" t="s">
        <v>285</v>
      </c>
      <c r="C35" s="87">
        <f t="shared" si="0"/>
        <v>22369</v>
      </c>
      <c r="D35" s="114">
        <v>22369</v>
      </c>
      <c r="E35" s="114"/>
    </row>
    <row r="36" spans="1:5">
      <c r="A36" s="105" t="s">
        <v>147</v>
      </c>
      <c r="B36" s="111" t="s">
        <v>286</v>
      </c>
      <c r="C36" s="87">
        <f t="shared" si="0"/>
        <v>78961</v>
      </c>
      <c r="D36" s="114">
        <v>38625</v>
      </c>
      <c r="E36" s="114">
        <v>40336</v>
      </c>
    </row>
    <row r="37" spans="1:5">
      <c r="A37" s="105" t="s">
        <v>148</v>
      </c>
      <c r="B37" s="111" t="s">
        <v>287</v>
      </c>
      <c r="C37" s="87">
        <f t="shared" si="0"/>
        <v>267300</v>
      </c>
      <c r="D37" s="114"/>
      <c r="E37" s="114">
        <v>267300</v>
      </c>
    </row>
    <row r="38" spans="1:5">
      <c r="A38" s="105" t="s">
        <v>149</v>
      </c>
      <c r="B38" s="111" t="s">
        <v>288</v>
      </c>
      <c r="C38" s="87">
        <f t="shared" si="0"/>
        <v>37241</v>
      </c>
      <c r="D38" s="114">
        <v>15211</v>
      </c>
      <c r="E38" s="114">
        <v>22030</v>
      </c>
    </row>
    <row r="39" spans="1:5">
      <c r="A39" s="104" t="s">
        <v>150</v>
      </c>
      <c r="B39" s="113" t="s">
        <v>53</v>
      </c>
      <c r="C39" s="103">
        <f t="shared" si="0"/>
        <v>9096870</v>
      </c>
      <c r="D39" s="116">
        <f>SUM(D40:D57)</f>
        <v>4336556</v>
      </c>
      <c r="E39" s="116">
        <f>SUM(E40:E57)</f>
        <v>4760314</v>
      </c>
    </row>
    <row r="40" spans="1:5">
      <c r="A40" s="105" t="s">
        <v>155</v>
      </c>
      <c r="B40" s="111" t="s">
        <v>313</v>
      </c>
      <c r="C40" s="87">
        <f t="shared" si="0"/>
        <v>1741106</v>
      </c>
      <c r="D40" s="114">
        <v>1741106</v>
      </c>
      <c r="E40" s="114"/>
    </row>
    <row r="41" spans="1:5">
      <c r="A41" s="105" t="s">
        <v>156</v>
      </c>
      <c r="B41" s="111" t="s">
        <v>314</v>
      </c>
      <c r="C41" s="87">
        <f t="shared" si="0"/>
        <v>303070</v>
      </c>
      <c r="D41" s="114">
        <v>303070</v>
      </c>
      <c r="E41" s="114"/>
    </row>
    <row r="42" spans="1:5">
      <c r="A42" s="105" t="s">
        <v>157</v>
      </c>
      <c r="B42" s="111" t="s">
        <v>315</v>
      </c>
      <c r="C42" s="87">
        <f t="shared" si="0"/>
        <v>1908860</v>
      </c>
      <c r="D42" s="114">
        <v>456955</v>
      </c>
      <c r="E42" s="114">
        <v>1451905</v>
      </c>
    </row>
    <row r="43" spans="1:5">
      <c r="A43" s="105" t="s">
        <v>158</v>
      </c>
      <c r="B43" s="111" t="s">
        <v>316</v>
      </c>
      <c r="C43" s="87">
        <f t="shared" si="0"/>
        <v>683783</v>
      </c>
      <c r="D43" s="114">
        <f>-133400+364309</f>
        <v>230909</v>
      </c>
      <c r="E43" s="114">
        <f>133400+319474</f>
        <v>452874</v>
      </c>
    </row>
    <row r="44" spans="1:5">
      <c r="A44" s="105" t="s">
        <v>159</v>
      </c>
      <c r="B44" s="111" t="s">
        <v>317</v>
      </c>
      <c r="C44" s="87">
        <f t="shared" si="0"/>
        <v>88550</v>
      </c>
      <c r="D44" s="114">
        <v>18000</v>
      </c>
      <c r="E44" s="114">
        <v>70550</v>
      </c>
    </row>
    <row r="45" spans="1:5">
      <c r="A45" s="105" t="s">
        <v>160</v>
      </c>
      <c r="B45" s="111" t="s">
        <v>318</v>
      </c>
      <c r="C45" s="87">
        <f t="shared" si="0"/>
        <v>36842</v>
      </c>
      <c r="D45" s="114">
        <v>36842</v>
      </c>
      <c r="E45" s="114"/>
    </row>
    <row r="46" spans="1:5">
      <c r="A46" s="105" t="s">
        <v>161</v>
      </c>
      <c r="B46" s="111" t="s">
        <v>319</v>
      </c>
      <c r="C46" s="87">
        <f t="shared" si="0"/>
        <v>566717</v>
      </c>
      <c r="D46" s="114">
        <v>542240</v>
      </c>
      <c r="E46" s="114">
        <v>24477</v>
      </c>
    </row>
    <row r="47" spans="1:5">
      <c r="A47" s="105" t="s">
        <v>162</v>
      </c>
      <c r="B47" s="111" t="s">
        <v>320</v>
      </c>
      <c r="C47" s="87">
        <f t="shared" si="0"/>
        <v>1558553</v>
      </c>
      <c r="D47" s="114">
        <v>3256</v>
      </c>
      <c r="E47" s="114">
        <v>1555297</v>
      </c>
    </row>
    <row r="48" spans="1:5">
      <c r="A48" s="105" t="s">
        <v>163</v>
      </c>
      <c r="B48" s="111" t="s">
        <v>321</v>
      </c>
      <c r="C48" s="87">
        <f t="shared" si="0"/>
        <v>124872</v>
      </c>
      <c r="D48" s="114"/>
      <c r="E48" s="114">
        <v>124872</v>
      </c>
    </row>
    <row r="49" spans="1:5">
      <c r="A49" s="105" t="s">
        <v>164</v>
      </c>
      <c r="B49" s="111" t="s">
        <v>322</v>
      </c>
      <c r="C49" s="87">
        <f t="shared" si="0"/>
        <v>825161</v>
      </c>
      <c r="D49" s="114">
        <v>12664</v>
      </c>
      <c r="E49" s="114">
        <v>812497</v>
      </c>
    </row>
    <row r="50" spans="1:5">
      <c r="A50" s="105" t="s">
        <v>252</v>
      </c>
      <c r="B50" s="111" t="s">
        <v>323</v>
      </c>
      <c r="C50" s="87">
        <f t="shared" si="0"/>
        <v>92033</v>
      </c>
      <c r="D50" s="114">
        <v>92033</v>
      </c>
      <c r="E50" s="114"/>
    </row>
    <row r="51" spans="1:5">
      <c r="A51" s="105" t="s">
        <v>253</v>
      </c>
      <c r="B51" s="111" t="s">
        <v>324</v>
      </c>
      <c r="C51" s="87">
        <f t="shared" si="0"/>
        <v>22500</v>
      </c>
      <c r="D51" s="114">
        <v>22500</v>
      </c>
      <c r="E51" s="114"/>
    </row>
    <row r="52" spans="1:5">
      <c r="A52" s="105" t="s">
        <v>165</v>
      </c>
      <c r="B52" s="111" t="s">
        <v>325</v>
      </c>
      <c r="C52" s="87">
        <f t="shared" si="0"/>
        <v>48678</v>
      </c>
      <c r="D52" s="114">
        <v>21600</v>
      </c>
      <c r="E52" s="114">
        <v>27078</v>
      </c>
    </row>
    <row r="53" spans="1:5">
      <c r="A53" s="105" t="s">
        <v>166</v>
      </c>
      <c r="B53" s="111" t="s">
        <v>326</v>
      </c>
      <c r="C53" s="87">
        <f t="shared" si="0"/>
        <v>859525</v>
      </c>
      <c r="D53" s="114">
        <v>748511</v>
      </c>
      <c r="E53" s="114">
        <v>111014</v>
      </c>
    </row>
    <row r="54" spans="1:5">
      <c r="A54" s="105" t="s">
        <v>167</v>
      </c>
      <c r="B54" s="111" t="s">
        <v>327</v>
      </c>
      <c r="C54" s="87">
        <f t="shared" si="0"/>
        <v>91915</v>
      </c>
      <c r="D54" s="114">
        <v>91915</v>
      </c>
      <c r="E54" s="114"/>
    </row>
    <row r="55" spans="1:5">
      <c r="A55" s="105" t="s">
        <v>168</v>
      </c>
      <c r="B55" s="111" t="s">
        <v>328</v>
      </c>
      <c r="C55" s="87">
        <f t="shared" si="0"/>
        <v>9203</v>
      </c>
      <c r="D55" s="114">
        <v>9203</v>
      </c>
      <c r="E55" s="114"/>
    </row>
    <row r="56" spans="1:5">
      <c r="A56" s="105" t="s">
        <v>169</v>
      </c>
      <c r="B56" s="111" t="s">
        <v>329</v>
      </c>
      <c r="C56" s="87">
        <f t="shared" si="0"/>
        <v>5752</v>
      </c>
      <c r="D56" s="114">
        <v>5752</v>
      </c>
      <c r="E56" s="114"/>
    </row>
    <row r="57" spans="1:5">
      <c r="A57" s="105" t="s">
        <v>170</v>
      </c>
      <c r="B57" s="111" t="s">
        <v>330</v>
      </c>
      <c r="C57" s="87">
        <f t="shared" si="0"/>
        <v>129750</v>
      </c>
      <c r="D57" s="114"/>
      <c r="E57" s="114">
        <v>129750</v>
      </c>
    </row>
    <row r="58" spans="1:5">
      <c r="A58" s="104" t="s">
        <v>171</v>
      </c>
      <c r="B58" s="113" t="s">
        <v>55</v>
      </c>
      <c r="C58" s="103">
        <f t="shared" si="0"/>
        <v>59183548</v>
      </c>
      <c r="D58" s="116">
        <f>SUM(D59:D74)</f>
        <v>4420877</v>
      </c>
      <c r="E58" s="116">
        <f>SUM(E59:E74)</f>
        <v>54762671</v>
      </c>
    </row>
    <row r="59" spans="1:5">
      <c r="A59" s="105" t="s">
        <v>172</v>
      </c>
      <c r="B59" s="111" t="s">
        <v>298</v>
      </c>
      <c r="C59" s="87">
        <f t="shared" si="0"/>
        <v>21652457</v>
      </c>
      <c r="D59" s="114">
        <v>3006300</v>
      </c>
      <c r="E59" s="114">
        <v>18646157</v>
      </c>
    </row>
    <row r="60" spans="1:5">
      <c r="A60" s="105" t="s">
        <v>257</v>
      </c>
      <c r="B60" s="111" t="s">
        <v>258</v>
      </c>
      <c r="C60" s="87">
        <f t="shared" si="0"/>
        <v>420312</v>
      </c>
      <c r="D60" s="114"/>
      <c r="E60" s="114">
        <v>420312</v>
      </c>
    </row>
    <row r="61" spans="1:5">
      <c r="A61" s="105" t="s">
        <v>174</v>
      </c>
      <c r="B61" s="111" t="s">
        <v>299</v>
      </c>
      <c r="C61" s="87">
        <f t="shared" si="0"/>
        <v>16813720</v>
      </c>
      <c r="D61" s="114">
        <v>1000</v>
      </c>
      <c r="E61" s="114">
        <v>16812720</v>
      </c>
    </row>
    <row r="62" spans="1:5">
      <c r="A62" s="105" t="s">
        <v>254</v>
      </c>
      <c r="B62" s="111" t="s">
        <v>300</v>
      </c>
      <c r="C62" s="87">
        <f t="shared" si="0"/>
        <v>4714434</v>
      </c>
      <c r="D62" s="114"/>
      <c r="E62" s="114">
        <v>4714434</v>
      </c>
    </row>
    <row r="63" spans="1:5">
      <c r="A63" s="105" t="s">
        <v>173</v>
      </c>
      <c r="B63" s="111" t="s">
        <v>301</v>
      </c>
      <c r="C63" s="87">
        <f t="shared" si="0"/>
        <v>3482246</v>
      </c>
      <c r="D63" s="114"/>
      <c r="E63" s="114">
        <v>3482246</v>
      </c>
    </row>
    <row r="64" spans="1:5">
      <c r="A64" s="105" t="s">
        <v>175</v>
      </c>
      <c r="B64" s="111" t="s">
        <v>302</v>
      </c>
      <c r="C64" s="87">
        <f t="shared" si="0"/>
        <v>271115</v>
      </c>
      <c r="D64" s="114"/>
      <c r="E64" s="114">
        <v>271115</v>
      </c>
    </row>
    <row r="65" spans="1:5">
      <c r="A65" s="105" t="s">
        <v>176</v>
      </c>
      <c r="B65" s="111" t="s">
        <v>303</v>
      </c>
      <c r="C65" s="87">
        <f t="shared" si="0"/>
        <v>3896015</v>
      </c>
      <c r="D65" s="114">
        <v>5400</v>
      </c>
      <c r="E65" s="114">
        <v>3890615</v>
      </c>
    </row>
    <row r="66" spans="1:5">
      <c r="A66" s="105" t="s">
        <v>255</v>
      </c>
      <c r="B66" s="111" t="s">
        <v>304</v>
      </c>
      <c r="C66" s="87">
        <f t="shared" si="0"/>
        <v>2748602</v>
      </c>
      <c r="D66" s="114">
        <v>832398</v>
      </c>
      <c r="E66" s="114">
        <v>1916204</v>
      </c>
    </row>
    <row r="67" spans="1:5">
      <c r="A67" s="105" t="s">
        <v>256</v>
      </c>
      <c r="B67" s="111" t="s">
        <v>305</v>
      </c>
      <c r="C67" s="87">
        <f t="shared" si="0"/>
        <v>1217983</v>
      </c>
      <c r="D67" s="114">
        <v>249720</v>
      </c>
      <c r="E67" s="114">
        <v>968263</v>
      </c>
    </row>
    <row r="68" spans="1:5">
      <c r="A68" s="105" t="s">
        <v>177</v>
      </c>
      <c r="B68" s="111" t="s">
        <v>306</v>
      </c>
      <c r="C68" s="87">
        <f t="shared" si="0"/>
        <v>23219</v>
      </c>
      <c r="D68" s="114">
        <v>23219</v>
      </c>
      <c r="E68" s="114"/>
    </row>
    <row r="69" spans="1:5">
      <c r="A69" s="105" t="s">
        <v>178</v>
      </c>
      <c r="B69" s="111" t="s">
        <v>307</v>
      </c>
      <c r="C69" s="87">
        <f t="shared" si="0"/>
        <v>616854</v>
      </c>
      <c r="D69" s="114">
        <v>118840</v>
      </c>
      <c r="E69" s="114">
        <v>498014</v>
      </c>
    </row>
    <row r="70" spans="1:5">
      <c r="A70" s="105" t="s">
        <v>201</v>
      </c>
      <c r="B70" s="111" t="s">
        <v>308</v>
      </c>
      <c r="C70" s="87">
        <f t="shared" si="0"/>
        <v>15962</v>
      </c>
      <c r="D70" s="114"/>
      <c r="E70" s="114">
        <v>15962</v>
      </c>
    </row>
    <row r="71" spans="1:5">
      <c r="A71" s="105" t="s">
        <v>179</v>
      </c>
      <c r="B71" s="111" t="s">
        <v>309</v>
      </c>
      <c r="C71" s="87">
        <f t="shared" si="0"/>
        <v>1509433</v>
      </c>
      <c r="D71" s="114"/>
      <c r="E71" s="114">
        <v>1509433</v>
      </c>
    </row>
    <row r="72" spans="1:5">
      <c r="A72" s="105" t="s">
        <v>202</v>
      </c>
      <c r="B72" s="111" t="s">
        <v>310</v>
      </c>
      <c r="C72" s="87">
        <f t="shared" ref="C72:C85" si="1">SUM(D72:E72)</f>
        <v>334588</v>
      </c>
      <c r="D72" s="114"/>
      <c r="E72" s="114">
        <v>334588</v>
      </c>
    </row>
    <row r="73" spans="1:5">
      <c r="A73" s="105" t="s">
        <v>203</v>
      </c>
      <c r="B73" s="111" t="s">
        <v>311</v>
      </c>
      <c r="C73" s="87">
        <f t="shared" si="1"/>
        <v>1077608</v>
      </c>
      <c r="D73" s="114">
        <v>184000</v>
      </c>
      <c r="E73" s="114">
        <f>25000+868608</f>
        <v>893608</v>
      </c>
    </row>
    <row r="74" spans="1:5">
      <c r="A74" s="105" t="s">
        <v>180</v>
      </c>
      <c r="B74" s="111" t="s">
        <v>312</v>
      </c>
      <c r="C74" s="87">
        <f t="shared" si="1"/>
        <v>389000</v>
      </c>
      <c r="D74" s="114"/>
      <c r="E74" s="114">
        <f>-25000+414000</f>
        <v>389000</v>
      </c>
    </row>
    <row r="75" spans="1:5">
      <c r="A75" s="115">
        <v>10</v>
      </c>
      <c r="B75" s="113" t="s">
        <v>7</v>
      </c>
      <c r="C75" s="103">
        <f t="shared" si="1"/>
        <v>9682409</v>
      </c>
      <c r="D75" s="116">
        <f>SUM(D76:D85)</f>
        <v>4825216</v>
      </c>
      <c r="E75" s="116">
        <f>SUM(E76:E85)</f>
        <v>4857193</v>
      </c>
    </row>
    <row r="76" spans="1:5">
      <c r="A76" s="102">
        <v>10120</v>
      </c>
      <c r="B76" s="111" t="s">
        <v>289</v>
      </c>
      <c r="C76" s="87">
        <f t="shared" si="1"/>
        <v>377100</v>
      </c>
      <c r="D76" s="114"/>
      <c r="E76" s="114">
        <v>377100</v>
      </c>
    </row>
    <row r="77" spans="1:5">
      <c r="A77" s="102">
        <v>10121</v>
      </c>
      <c r="B77" s="111" t="s">
        <v>290</v>
      </c>
      <c r="C77" s="87">
        <f t="shared" si="1"/>
        <v>2465249</v>
      </c>
      <c r="D77" s="114">
        <v>1752295</v>
      </c>
      <c r="E77" s="114">
        <v>712954</v>
      </c>
    </row>
    <row r="78" spans="1:5">
      <c r="A78" s="102">
        <v>10200</v>
      </c>
      <c r="B78" s="111" t="s">
        <v>291</v>
      </c>
      <c r="C78" s="87">
        <f t="shared" si="1"/>
        <v>2701470</v>
      </c>
      <c r="D78" s="114"/>
      <c r="E78" s="114">
        <v>2701470</v>
      </c>
    </row>
    <row r="79" spans="1:5">
      <c r="A79" s="102">
        <v>10201</v>
      </c>
      <c r="B79" s="111" t="s">
        <v>56</v>
      </c>
      <c r="C79" s="87">
        <f t="shared" si="1"/>
        <v>63500</v>
      </c>
      <c r="D79" s="114">
        <v>46500</v>
      </c>
      <c r="E79" s="114">
        <v>17000</v>
      </c>
    </row>
    <row r="80" spans="1:5">
      <c r="A80" s="102">
        <v>10400</v>
      </c>
      <c r="B80" s="111" t="s">
        <v>292</v>
      </c>
      <c r="C80" s="87">
        <f t="shared" si="1"/>
        <v>466002</v>
      </c>
      <c r="D80" s="114"/>
      <c r="E80" s="114">
        <v>466002</v>
      </c>
    </row>
    <row r="81" spans="1:5">
      <c r="A81" s="102">
        <v>10402</v>
      </c>
      <c r="B81" s="111" t="s">
        <v>293</v>
      </c>
      <c r="C81" s="87">
        <f t="shared" si="1"/>
        <v>951812</v>
      </c>
      <c r="D81" s="114">
        <v>864152</v>
      </c>
      <c r="E81" s="114">
        <v>87660</v>
      </c>
    </row>
    <row r="82" spans="1:5">
      <c r="A82" s="102">
        <v>10700</v>
      </c>
      <c r="B82" s="111" t="s">
        <v>294</v>
      </c>
      <c r="C82" s="87">
        <f t="shared" si="1"/>
        <v>305746</v>
      </c>
      <c r="D82" s="114"/>
      <c r="E82" s="114">
        <v>305746</v>
      </c>
    </row>
    <row r="83" spans="1:5">
      <c r="A83" s="102">
        <v>10701</v>
      </c>
      <c r="B83" s="111" t="s">
        <v>295</v>
      </c>
      <c r="C83" s="87">
        <f t="shared" si="1"/>
        <v>1494425</v>
      </c>
      <c r="D83" s="114">
        <v>1441107</v>
      </c>
      <c r="E83" s="114">
        <v>53318</v>
      </c>
    </row>
    <row r="84" spans="1:5">
      <c r="A84" s="102">
        <v>10702</v>
      </c>
      <c r="B84" s="111" t="s">
        <v>296</v>
      </c>
      <c r="C84" s="87">
        <f t="shared" si="1"/>
        <v>843140</v>
      </c>
      <c r="D84" s="114">
        <v>720197</v>
      </c>
      <c r="E84" s="114">
        <v>122943</v>
      </c>
    </row>
    <row r="85" spans="1:5">
      <c r="A85" s="102">
        <v>10900</v>
      </c>
      <c r="B85" s="111" t="s">
        <v>297</v>
      </c>
      <c r="C85" s="87">
        <f t="shared" si="1"/>
        <v>13965</v>
      </c>
      <c r="D85" s="114">
        <v>965</v>
      </c>
      <c r="E85" s="114">
        <v>13000</v>
      </c>
    </row>
    <row r="87" spans="1:5">
      <c r="B87" s="145"/>
      <c r="C87" s="146"/>
    </row>
  </sheetData>
  <mergeCells count="3">
    <mergeCell ref="B1:C1"/>
    <mergeCell ref="B2:C2"/>
    <mergeCell ref="B87:C87"/>
  </mergeCells>
  <pageMargins left="0.70866141732283472" right="0.70866141732283472" top="0.94488188976377963" bottom="0.74803149606299213" header="0.31496062992125984" footer="0.31496062992125984"/>
  <pageSetup paperSize="9" firstPageNumber="3" orientation="portrait" useFirstPageNumber="1" r:id="rId1"/>
  <headerFooter>
    <oddHeader>&amp;RLisa 3
Tartu Linnavolikogu 18.12.2014. a
määryse nr juurde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47"/>
  <sheetViews>
    <sheetView showZeros="0" tabSelected="1" topLeftCell="A109" zoomScaleNormal="100" workbookViewId="0">
      <selection activeCell="A133" sqref="A132:A133"/>
    </sheetView>
  </sheetViews>
  <sheetFormatPr defaultRowHeight="15"/>
  <cols>
    <col min="1" max="1" width="46.140625" style="48" customWidth="1"/>
    <col min="2" max="2" width="5.5703125" style="64" customWidth="1"/>
    <col min="3" max="3" width="11.42578125" style="47" bestFit="1" customWidth="1"/>
    <col min="4" max="5" width="11.85546875" style="22" bestFit="1" customWidth="1"/>
    <col min="6" max="16384" width="9.140625" style="22"/>
  </cols>
  <sheetData>
    <row r="1" spans="1:5">
      <c r="A1" s="148" t="s">
        <v>376</v>
      </c>
      <c r="B1" s="148"/>
      <c r="C1" s="148"/>
      <c r="D1" s="148"/>
      <c r="E1" s="148"/>
    </row>
    <row r="2" spans="1:5">
      <c r="A2" s="23"/>
      <c r="B2" s="52"/>
      <c r="C2" s="24"/>
      <c r="E2" s="25" t="s">
        <v>34</v>
      </c>
    </row>
    <row r="3" spans="1:5">
      <c r="A3" s="153"/>
      <c r="B3" s="53"/>
      <c r="C3" s="151" t="s">
        <v>12</v>
      </c>
      <c r="D3" s="151"/>
      <c r="E3" s="152" t="s">
        <v>13</v>
      </c>
    </row>
    <row r="4" spans="1:5">
      <c r="A4" s="154"/>
      <c r="B4" s="54"/>
      <c r="C4" s="26" t="s">
        <v>14</v>
      </c>
      <c r="D4" s="27" t="s">
        <v>35</v>
      </c>
      <c r="E4" s="152"/>
    </row>
    <row r="5" spans="1:5">
      <c r="A5" s="4" t="s">
        <v>46</v>
      </c>
      <c r="B5" s="55"/>
      <c r="C5" s="28">
        <f>SUM(C6:C8)</f>
        <v>12249749</v>
      </c>
      <c r="D5" s="28">
        <f>SUM(D6:D8)</f>
        <v>13005239</v>
      </c>
      <c r="E5" s="29">
        <f>SUM(C5:D5)</f>
        <v>25254988</v>
      </c>
    </row>
    <row r="6" spans="1:5">
      <c r="A6" s="7" t="s">
        <v>38</v>
      </c>
      <c r="B6" s="50" t="s">
        <v>96</v>
      </c>
      <c r="C6" s="30">
        <f>SUMIF($B14:$B145,$B6,C14:C145)</f>
        <v>10261246</v>
      </c>
      <c r="D6" s="30">
        <f>SUMIF($B14:$B145,$B6,D14:D145)</f>
        <v>13005239</v>
      </c>
      <c r="E6" s="30">
        <f t="shared" ref="E6:E8" si="0">SUM(C6:D6)</f>
        <v>23266485</v>
      </c>
    </row>
    <row r="7" spans="1:5">
      <c r="A7" s="19" t="s">
        <v>39</v>
      </c>
      <c r="B7" s="51" t="s">
        <v>98</v>
      </c>
      <c r="C7" s="30">
        <f>SUMIF($B14:$B145,$B7,C14:C145)</f>
        <v>1028053</v>
      </c>
      <c r="D7" s="30">
        <f>SUMIF($B14:$B145,$B7,D14:D145)</f>
        <v>0</v>
      </c>
      <c r="E7" s="30">
        <f t="shared" si="0"/>
        <v>1028053</v>
      </c>
    </row>
    <row r="8" spans="1:5">
      <c r="A8" s="19" t="s">
        <v>42</v>
      </c>
      <c r="B8" s="51" t="s">
        <v>97</v>
      </c>
      <c r="C8" s="30">
        <f>SUMIF($B14:$B145,$B8,C14:C145)</f>
        <v>960450</v>
      </c>
      <c r="D8" s="30">
        <f>SUMIF($B14:$B145,$B8,D14:D145)</f>
        <v>0</v>
      </c>
      <c r="E8" s="30">
        <f t="shared" si="0"/>
        <v>960450</v>
      </c>
    </row>
    <row r="9" spans="1:5" ht="9" customHeight="1">
      <c r="A9" s="31"/>
      <c r="B9" s="56"/>
      <c r="C9" s="32"/>
      <c r="E9" s="33"/>
    </row>
    <row r="10" spans="1:5">
      <c r="A10" s="149" t="s">
        <v>81</v>
      </c>
      <c r="B10" s="149"/>
      <c r="C10" s="149"/>
      <c r="D10" s="149"/>
      <c r="E10" s="149"/>
    </row>
    <row r="11" spans="1:5" ht="9" customHeight="1">
      <c r="A11" s="34"/>
      <c r="B11" s="57"/>
      <c r="C11" s="35"/>
      <c r="E11" s="25"/>
    </row>
    <row r="12" spans="1:5" ht="12.75" customHeight="1">
      <c r="A12" s="147" t="s">
        <v>115</v>
      </c>
      <c r="B12" s="58"/>
      <c r="C12" s="150" t="s">
        <v>12</v>
      </c>
      <c r="D12" s="150"/>
      <c r="E12" s="150" t="s">
        <v>22</v>
      </c>
    </row>
    <row r="13" spans="1:5" ht="27" customHeight="1">
      <c r="A13" s="147"/>
      <c r="B13" s="58"/>
      <c r="C13" s="36" t="s">
        <v>14</v>
      </c>
      <c r="D13" s="37" t="s">
        <v>35</v>
      </c>
      <c r="E13" s="150"/>
    </row>
    <row r="14" spans="1:5" ht="29.25" customHeight="1">
      <c r="A14" s="86" t="s">
        <v>2</v>
      </c>
      <c r="B14" s="53"/>
      <c r="C14" s="29">
        <f>SUM(C15)</f>
        <v>1206450</v>
      </c>
      <c r="D14" s="29">
        <f>SUM(D15)</f>
        <v>0</v>
      </c>
      <c r="E14" s="29">
        <f>SUM(C14:D14)</f>
        <v>1206450</v>
      </c>
    </row>
    <row r="15" spans="1:5">
      <c r="A15" s="107" t="s">
        <v>208</v>
      </c>
      <c r="B15" s="53"/>
      <c r="C15" s="43">
        <f>SUM(C16:C22)</f>
        <v>1206450</v>
      </c>
      <c r="D15" s="43">
        <f>SUM(D16:D22)</f>
        <v>0</v>
      </c>
      <c r="E15" s="43">
        <f t="shared" ref="E15:E145" si="1">SUM(C15:D15)</f>
        <v>1206450</v>
      </c>
    </row>
    <row r="16" spans="1:5">
      <c r="A16" s="19" t="s">
        <v>99</v>
      </c>
      <c r="B16" s="51" t="s">
        <v>97</v>
      </c>
      <c r="C16" s="30">
        <f>614+828400</f>
        <v>829014</v>
      </c>
      <c r="D16" s="30"/>
      <c r="E16" s="30">
        <f t="shared" si="1"/>
        <v>829014</v>
      </c>
    </row>
    <row r="17" spans="1:5" ht="30">
      <c r="A17" s="19" t="s">
        <v>152</v>
      </c>
      <c r="B17" s="51" t="s">
        <v>97</v>
      </c>
      <c r="C17" s="30">
        <v>129853</v>
      </c>
      <c r="D17" s="30"/>
      <c r="E17" s="30">
        <f t="shared" si="1"/>
        <v>129853</v>
      </c>
    </row>
    <row r="18" spans="1:5">
      <c r="A18" s="19" t="s">
        <v>184</v>
      </c>
      <c r="B18" s="51" t="s">
        <v>97</v>
      </c>
      <c r="C18" s="30">
        <v>697</v>
      </c>
      <c r="D18" s="30"/>
      <c r="E18" s="30">
        <f t="shared" si="1"/>
        <v>697</v>
      </c>
    </row>
    <row r="19" spans="1:5">
      <c r="A19" s="19" t="s">
        <v>185</v>
      </c>
      <c r="B19" s="51" t="s">
        <v>97</v>
      </c>
      <c r="C19" s="30">
        <v>886</v>
      </c>
      <c r="D19" s="30"/>
      <c r="E19" s="30">
        <f t="shared" si="1"/>
        <v>886</v>
      </c>
    </row>
    <row r="20" spans="1:5">
      <c r="A20" s="89" t="s">
        <v>342</v>
      </c>
      <c r="B20" s="90" t="s">
        <v>96</v>
      </c>
      <c r="C20" s="91">
        <v>90000</v>
      </c>
      <c r="D20" s="91"/>
      <c r="E20" s="30">
        <f t="shared" si="1"/>
        <v>90000</v>
      </c>
    </row>
    <row r="21" spans="1:5">
      <c r="A21" s="89" t="s">
        <v>209</v>
      </c>
      <c r="B21" s="90" t="s">
        <v>96</v>
      </c>
      <c r="C21" s="91">
        <v>16000</v>
      </c>
      <c r="D21" s="91"/>
      <c r="E21" s="91">
        <f t="shared" si="1"/>
        <v>16000</v>
      </c>
    </row>
    <row r="22" spans="1:5">
      <c r="A22" s="89" t="s">
        <v>189</v>
      </c>
      <c r="B22" s="90" t="s">
        <v>96</v>
      </c>
      <c r="C22" s="91">
        <v>140000</v>
      </c>
      <c r="D22" s="91">
        <v>0</v>
      </c>
      <c r="E22" s="30">
        <f t="shared" si="1"/>
        <v>140000</v>
      </c>
    </row>
    <row r="23" spans="1:5" ht="29.25" customHeight="1">
      <c r="A23" s="38" t="s">
        <v>3</v>
      </c>
      <c r="B23" s="59"/>
      <c r="C23" s="29">
        <f>SUM(C24,C58,C60,C62)</f>
        <v>4598993</v>
      </c>
      <c r="D23" s="29">
        <f>SUM(D24,D58,D60,D62)</f>
        <v>6347729</v>
      </c>
      <c r="E23" s="29">
        <f t="shared" si="1"/>
        <v>10946722</v>
      </c>
    </row>
    <row r="24" spans="1:5">
      <c r="A24" s="39" t="s">
        <v>45</v>
      </c>
      <c r="B24" s="59"/>
      <c r="C24" s="66">
        <f>SUM(C25,C38:C40,C54,C55,C57,)</f>
        <v>4249507</v>
      </c>
      <c r="D24" s="66">
        <f>SUM(D25,D38:D40,D54,D55,D57)</f>
        <v>5857641</v>
      </c>
      <c r="E24" s="43">
        <f t="shared" si="1"/>
        <v>10107148</v>
      </c>
    </row>
    <row r="25" spans="1:5">
      <c r="A25" s="38" t="s">
        <v>17</v>
      </c>
      <c r="B25" s="59"/>
      <c r="C25" s="29">
        <f>SUM(C26:C37)</f>
        <v>2709600</v>
      </c>
      <c r="D25" s="29">
        <f>SUM(D26:D37)</f>
        <v>5596670</v>
      </c>
      <c r="E25" s="29">
        <f t="shared" si="1"/>
        <v>8306270</v>
      </c>
    </row>
    <row r="26" spans="1:5">
      <c r="A26" s="40" t="s">
        <v>188</v>
      </c>
      <c r="B26" s="61" t="s">
        <v>96</v>
      </c>
      <c r="C26" s="30">
        <v>990000</v>
      </c>
      <c r="D26" s="30">
        <v>5596670</v>
      </c>
      <c r="E26" s="30">
        <f t="shared" si="1"/>
        <v>6586670</v>
      </c>
    </row>
    <row r="27" spans="1:5">
      <c r="A27" s="92" t="s">
        <v>190</v>
      </c>
      <c r="B27" s="93" t="s">
        <v>96</v>
      </c>
      <c r="C27" s="91">
        <v>226600</v>
      </c>
      <c r="D27" s="91"/>
      <c r="E27" s="30">
        <f t="shared" si="1"/>
        <v>226600</v>
      </c>
    </row>
    <row r="28" spans="1:5" ht="30">
      <c r="A28" s="92" t="s">
        <v>204</v>
      </c>
      <c r="B28" s="93" t="s">
        <v>96</v>
      </c>
      <c r="C28" s="91">
        <v>500000</v>
      </c>
      <c r="D28" s="91"/>
      <c r="E28" s="30">
        <f t="shared" si="1"/>
        <v>500000</v>
      </c>
    </row>
    <row r="29" spans="1:5">
      <c r="A29" s="92" t="s">
        <v>379</v>
      </c>
      <c r="B29" s="93" t="s">
        <v>96</v>
      </c>
      <c r="C29" s="91">
        <v>410000</v>
      </c>
      <c r="D29" s="91"/>
      <c r="E29" s="30">
        <f t="shared" si="1"/>
        <v>410000</v>
      </c>
    </row>
    <row r="30" spans="1:5" ht="30">
      <c r="A30" s="92" t="s">
        <v>378</v>
      </c>
      <c r="B30" s="93" t="s">
        <v>96</v>
      </c>
      <c r="C30" s="91">
        <v>400000</v>
      </c>
      <c r="D30" s="91"/>
      <c r="E30" s="30">
        <f t="shared" si="1"/>
        <v>400000</v>
      </c>
    </row>
    <row r="31" spans="1:5" ht="30">
      <c r="A31" s="92" t="s">
        <v>210</v>
      </c>
      <c r="B31" s="93" t="s">
        <v>96</v>
      </c>
      <c r="C31" s="91">
        <v>40000</v>
      </c>
      <c r="D31" s="91"/>
      <c r="E31" s="30">
        <f t="shared" si="1"/>
        <v>40000</v>
      </c>
    </row>
    <row r="32" spans="1:5">
      <c r="A32" s="92" t="s">
        <v>212</v>
      </c>
      <c r="B32" s="93" t="s">
        <v>96</v>
      </c>
      <c r="C32" s="91">
        <v>60000</v>
      </c>
      <c r="D32" s="91"/>
      <c r="E32" s="91">
        <f t="shared" si="1"/>
        <v>60000</v>
      </c>
    </row>
    <row r="33" spans="1:5">
      <c r="A33" s="92" t="s">
        <v>351</v>
      </c>
      <c r="B33" s="93" t="s">
        <v>96</v>
      </c>
      <c r="C33" s="91">
        <v>38000</v>
      </c>
      <c r="D33" s="91"/>
      <c r="E33" s="91">
        <f t="shared" si="1"/>
        <v>38000</v>
      </c>
    </row>
    <row r="34" spans="1:5">
      <c r="A34" s="108" t="s">
        <v>352</v>
      </c>
      <c r="B34" s="93"/>
      <c r="C34" s="91"/>
      <c r="D34" s="91"/>
      <c r="E34" s="91"/>
    </row>
    <row r="35" spans="1:5" ht="18" customHeight="1">
      <c r="A35" s="108" t="s">
        <v>353</v>
      </c>
      <c r="B35" s="93"/>
      <c r="C35" s="91"/>
      <c r="D35" s="91"/>
      <c r="E35" s="91"/>
    </row>
    <row r="36" spans="1:5">
      <c r="A36" s="92" t="s">
        <v>213</v>
      </c>
      <c r="B36" s="93" t="s">
        <v>96</v>
      </c>
      <c r="C36" s="91">
        <v>20000</v>
      </c>
      <c r="D36" s="91"/>
      <c r="E36" s="91">
        <f t="shared" si="1"/>
        <v>20000</v>
      </c>
    </row>
    <row r="37" spans="1:5">
      <c r="A37" s="92" t="s">
        <v>211</v>
      </c>
      <c r="B37" s="93" t="s">
        <v>96</v>
      </c>
      <c r="C37" s="91">
        <v>25000</v>
      </c>
      <c r="D37" s="91"/>
      <c r="E37" s="30">
        <f t="shared" si="1"/>
        <v>25000</v>
      </c>
    </row>
    <row r="38" spans="1:5">
      <c r="A38" s="38" t="s">
        <v>100</v>
      </c>
      <c r="B38" s="59" t="s">
        <v>96</v>
      </c>
      <c r="C38" s="29">
        <v>65000</v>
      </c>
      <c r="D38" s="29"/>
      <c r="E38" s="29">
        <f t="shared" si="1"/>
        <v>65000</v>
      </c>
    </row>
    <row r="39" spans="1:5">
      <c r="A39" s="38" t="s">
        <v>101</v>
      </c>
      <c r="B39" s="59" t="s">
        <v>96</v>
      </c>
      <c r="C39" s="29">
        <v>650000</v>
      </c>
      <c r="D39" s="29"/>
      <c r="E39" s="29">
        <f t="shared" si="1"/>
        <v>650000</v>
      </c>
    </row>
    <row r="40" spans="1:5">
      <c r="A40" s="38" t="s">
        <v>347</v>
      </c>
      <c r="B40" s="59" t="s">
        <v>96</v>
      </c>
      <c r="C40" s="29">
        <f>SUM(C41:C44)</f>
        <v>331000</v>
      </c>
      <c r="D40" s="29">
        <f>SUM(D41:D44)</f>
        <v>260971</v>
      </c>
      <c r="E40" s="29">
        <f t="shared" si="1"/>
        <v>591971</v>
      </c>
    </row>
    <row r="41" spans="1:5">
      <c r="A41" s="108" t="s">
        <v>338</v>
      </c>
      <c r="B41" s="93"/>
      <c r="C41" s="91">
        <v>40000</v>
      </c>
      <c r="D41" s="91"/>
      <c r="E41" s="30">
        <f t="shared" ref="E41" si="2">SUM(C41:D41)</f>
        <v>40000</v>
      </c>
    </row>
    <row r="42" spans="1:5">
      <c r="A42" s="108" t="s">
        <v>337</v>
      </c>
      <c r="B42" s="93"/>
      <c r="C42" s="91">
        <v>78000</v>
      </c>
      <c r="D42" s="91">
        <v>202852</v>
      </c>
      <c r="E42" s="91">
        <f t="shared" si="1"/>
        <v>280852</v>
      </c>
    </row>
    <row r="43" spans="1:5" ht="30">
      <c r="A43" s="108" t="s">
        <v>339</v>
      </c>
      <c r="B43" s="93"/>
      <c r="C43" s="91">
        <v>10500</v>
      </c>
      <c r="D43" s="91">
        <v>58119</v>
      </c>
      <c r="E43" s="91">
        <f t="shared" si="1"/>
        <v>68619</v>
      </c>
    </row>
    <row r="44" spans="1:5">
      <c r="A44" s="127" t="s">
        <v>348</v>
      </c>
      <c r="B44" s="119"/>
      <c r="C44" s="94">
        <f>-10500-78000+291000</f>
        <v>202500</v>
      </c>
      <c r="D44" s="94"/>
      <c r="E44" s="94">
        <f t="shared" si="1"/>
        <v>202500</v>
      </c>
    </row>
    <row r="45" spans="1:5">
      <c r="A45" s="108" t="s">
        <v>332</v>
      </c>
      <c r="B45" s="119"/>
      <c r="C45" s="94"/>
      <c r="D45" s="94"/>
      <c r="E45" s="94"/>
    </row>
    <row r="46" spans="1:5">
      <c r="A46" s="108" t="s">
        <v>333</v>
      </c>
      <c r="B46" s="119"/>
      <c r="C46" s="94"/>
      <c r="D46" s="94"/>
      <c r="E46" s="94"/>
    </row>
    <row r="47" spans="1:5">
      <c r="A47" s="108" t="s">
        <v>334</v>
      </c>
      <c r="B47" s="119"/>
      <c r="C47" s="94"/>
      <c r="D47" s="94"/>
      <c r="E47" s="94"/>
    </row>
    <row r="48" spans="1:5">
      <c r="A48" s="108" t="s">
        <v>335</v>
      </c>
      <c r="B48" s="119"/>
      <c r="C48" s="94"/>
      <c r="D48" s="94"/>
      <c r="E48" s="94"/>
    </row>
    <row r="49" spans="1:5">
      <c r="A49" s="108" t="s">
        <v>336</v>
      </c>
      <c r="B49" s="119"/>
      <c r="C49" s="94"/>
      <c r="D49" s="94"/>
      <c r="E49" s="94"/>
    </row>
    <row r="50" spans="1:5">
      <c r="A50" s="108" t="s">
        <v>340</v>
      </c>
      <c r="B50" s="119"/>
      <c r="C50" s="94"/>
      <c r="D50" s="94"/>
      <c r="E50" s="94"/>
    </row>
    <row r="51" spans="1:5" ht="30">
      <c r="A51" s="108" t="s">
        <v>341</v>
      </c>
      <c r="B51" s="119"/>
      <c r="C51" s="94"/>
      <c r="D51" s="94"/>
      <c r="E51" s="94"/>
    </row>
    <row r="52" spans="1:5">
      <c r="A52" s="108" t="s">
        <v>349</v>
      </c>
      <c r="B52" s="119"/>
      <c r="C52" s="94"/>
      <c r="D52" s="94"/>
      <c r="E52" s="94"/>
    </row>
    <row r="53" spans="1:5">
      <c r="A53" s="108" t="s">
        <v>350</v>
      </c>
      <c r="B53" s="119"/>
      <c r="C53" s="94"/>
      <c r="D53" s="94"/>
      <c r="E53" s="94"/>
    </row>
    <row r="54" spans="1:5">
      <c r="A54" s="38" t="s">
        <v>102</v>
      </c>
      <c r="B54" s="59" t="s">
        <v>96</v>
      </c>
      <c r="C54" s="29">
        <v>200000</v>
      </c>
      <c r="D54" s="29"/>
      <c r="E54" s="29">
        <f t="shared" si="1"/>
        <v>200000</v>
      </c>
    </row>
    <row r="55" spans="1:5" ht="18" customHeight="1">
      <c r="A55" s="38" t="s">
        <v>103</v>
      </c>
      <c r="B55" s="59"/>
      <c r="C55" s="29">
        <f>SUM(C56:C56)</f>
        <v>93907</v>
      </c>
      <c r="D55" s="29">
        <f>SUM(D56:D56)</f>
        <v>0</v>
      </c>
      <c r="E55" s="29">
        <f t="shared" si="1"/>
        <v>93907</v>
      </c>
    </row>
    <row r="56" spans="1:5">
      <c r="A56" s="7" t="s">
        <v>104</v>
      </c>
      <c r="B56" s="61" t="s">
        <v>98</v>
      </c>
      <c r="C56" s="30">
        <v>93907</v>
      </c>
      <c r="D56" s="30"/>
      <c r="E56" s="30">
        <f t="shared" si="1"/>
        <v>93907</v>
      </c>
    </row>
    <row r="57" spans="1:5">
      <c r="A57" s="38" t="s">
        <v>43</v>
      </c>
      <c r="B57" s="59" t="s">
        <v>96</v>
      </c>
      <c r="C57" s="29">
        <v>200000</v>
      </c>
      <c r="D57" s="29"/>
      <c r="E57" s="29">
        <f t="shared" si="1"/>
        <v>200000</v>
      </c>
    </row>
    <row r="58" spans="1:5">
      <c r="A58" s="40" t="s">
        <v>105</v>
      </c>
      <c r="B58" s="61"/>
      <c r="C58" s="43">
        <f>SUM(C59)</f>
        <v>86486</v>
      </c>
      <c r="D58" s="43">
        <f>SUM(D59)</f>
        <v>490088</v>
      </c>
      <c r="E58" s="43">
        <f t="shared" si="1"/>
        <v>576574</v>
      </c>
    </row>
    <row r="59" spans="1:5" ht="30">
      <c r="A59" s="40" t="s">
        <v>214</v>
      </c>
      <c r="B59" s="61" t="s">
        <v>96</v>
      </c>
      <c r="C59" s="30">
        <v>86486</v>
      </c>
      <c r="D59" s="30">
        <v>490088</v>
      </c>
      <c r="E59" s="30">
        <f t="shared" si="1"/>
        <v>576574</v>
      </c>
    </row>
    <row r="60" spans="1:5">
      <c r="A60" s="67" t="s">
        <v>106</v>
      </c>
      <c r="B60" s="60"/>
      <c r="C60" s="43">
        <f>SUM(C61)</f>
        <v>85000</v>
      </c>
      <c r="D60" s="43">
        <f>SUM(D61)</f>
        <v>0</v>
      </c>
      <c r="E60" s="43">
        <f t="shared" si="1"/>
        <v>85000</v>
      </c>
    </row>
    <row r="61" spans="1:5" ht="30">
      <c r="A61" s="40" t="s">
        <v>181</v>
      </c>
      <c r="B61" s="61" t="s">
        <v>98</v>
      </c>
      <c r="C61" s="30">
        <v>85000</v>
      </c>
      <c r="D61" s="30"/>
      <c r="E61" s="30">
        <f t="shared" si="1"/>
        <v>85000</v>
      </c>
    </row>
    <row r="62" spans="1:5">
      <c r="A62" s="39" t="s">
        <v>44</v>
      </c>
      <c r="B62" s="59"/>
      <c r="C62" s="43">
        <f>SUM(C63:C65)</f>
        <v>178000</v>
      </c>
      <c r="D62" s="43">
        <f>SUM(D63:D65)</f>
        <v>0</v>
      </c>
      <c r="E62" s="43">
        <f t="shared" si="1"/>
        <v>178000</v>
      </c>
    </row>
    <row r="63" spans="1:5">
      <c r="A63" s="40" t="s">
        <v>107</v>
      </c>
      <c r="B63" s="61" t="s">
        <v>96</v>
      </c>
      <c r="C63" s="30">
        <v>45000</v>
      </c>
      <c r="D63" s="30"/>
      <c r="E63" s="30">
        <f t="shared" si="1"/>
        <v>45000</v>
      </c>
    </row>
    <row r="64" spans="1:5">
      <c r="A64" s="40" t="s">
        <v>108</v>
      </c>
      <c r="B64" s="61" t="s">
        <v>96</v>
      </c>
      <c r="C64" s="30">
        <v>89000</v>
      </c>
      <c r="D64" s="30"/>
      <c r="E64" s="30">
        <f t="shared" si="1"/>
        <v>89000</v>
      </c>
    </row>
    <row r="65" spans="1:5">
      <c r="A65" s="92" t="s">
        <v>207</v>
      </c>
      <c r="B65" s="93" t="s">
        <v>96</v>
      </c>
      <c r="C65" s="91">
        <v>44000</v>
      </c>
      <c r="D65" s="91"/>
      <c r="E65" s="91">
        <f t="shared" si="1"/>
        <v>44000</v>
      </c>
    </row>
    <row r="66" spans="1:5" ht="29.25" customHeight="1">
      <c r="A66" s="49" t="s">
        <v>4</v>
      </c>
      <c r="B66" s="53"/>
      <c r="C66" s="43">
        <f>SUM(C67,C69,C71)</f>
        <v>189000</v>
      </c>
      <c r="D66" s="43">
        <f>SUM(D67,D69,D71)</f>
        <v>0</v>
      </c>
      <c r="E66" s="43">
        <f t="shared" si="1"/>
        <v>189000</v>
      </c>
    </row>
    <row r="67" spans="1:5">
      <c r="A67" s="49" t="s">
        <v>109</v>
      </c>
      <c r="B67" s="53"/>
      <c r="C67" s="43">
        <f>SUM(C68)</f>
        <v>16000</v>
      </c>
      <c r="D67" s="43">
        <f>SUM(D68)</f>
        <v>0</v>
      </c>
      <c r="E67" s="43">
        <f t="shared" si="1"/>
        <v>16000</v>
      </c>
    </row>
    <row r="68" spans="1:5">
      <c r="A68" s="19" t="s">
        <v>250</v>
      </c>
      <c r="B68" s="51" t="s">
        <v>96</v>
      </c>
      <c r="C68" s="30">
        <v>16000</v>
      </c>
      <c r="D68" s="30"/>
      <c r="E68" s="30">
        <f t="shared" si="1"/>
        <v>16000</v>
      </c>
    </row>
    <row r="69" spans="1:5" s="98" customFormat="1">
      <c r="A69" s="95" t="s">
        <v>191</v>
      </c>
      <c r="B69" s="96"/>
      <c r="C69" s="97">
        <f>SUM(C70)</f>
        <v>12000</v>
      </c>
      <c r="D69" s="97">
        <f>SUM(D70)</f>
        <v>0</v>
      </c>
      <c r="E69" s="43">
        <f t="shared" si="1"/>
        <v>12000</v>
      </c>
    </row>
    <row r="70" spans="1:5">
      <c r="A70" s="89" t="s">
        <v>215</v>
      </c>
      <c r="B70" s="90" t="s">
        <v>98</v>
      </c>
      <c r="C70" s="91">
        <v>12000</v>
      </c>
      <c r="D70" s="91"/>
      <c r="E70" s="30">
        <f t="shared" si="1"/>
        <v>12000</v>
      </c>
    </row>
    <row r="71" spans="1:5">
      <c r="A71" s="88" t="s">
        <v>110</v>
      </c>
      <c r="B71" s="51"/>
      <c r="C71" s="43">
        <f>SUM(C72:C76)</f>
        <v>161000</v>
      </c>
      <c r="D71" s="43">
        <f>SUM(D72:D76)</f>
        <v>0</v>
      </c>
      <c r="E71" s="43">
        <f t="shared" ref="E71:E76" si="3">SUM(C71:D71)</f>
        <v>161000</v>
      </c>
    </row>
    <row r="72" spans="1:5">
      <c r="A72" s="7" t="s">
        <v>217</v>
      </c>
      <c r="B72" s="51" t="s">
        <v>96</v>
      </c>
      <c r="C72" s="30">
        <v>40000</v>
      </c>
      <c r="D72" s="30"/>
      <c r="E72" s="30">
        <f t="shared" si="3"/>
        <v>40000</v>
      </c>
    </row>
    <row r="73" spans="1:5">
      <c r="A73" s="99" t="s">
        <v>372</v>
      </c>
      <c r="B73" s="90" t="s">
        <v>96</v>
      </c>
      <c r="C73" s="91">
        <v>21000</v>
      </c>
      <c r="D73" s="91"/>
      <c r="E73" s="91">
        <f t="shared" si="3"/>
        <v>21000</v>
      </c>
    </row>
    <row r="74" spans="1:5">
      <c r="A74" s="99" t="s">
        <v>218</v>
      </c>
      <c r="B74" s="90" t="s">
        <v>96</v>
      </c>
      <c r="C74" s="91">
        <v>5000</v>
      </c>
      <c r="D74" s="91"/>
      <c r="E74" s="91">
        <f t="shared" si="3"/>
        <v>5000</v>
      </c>
    </row>
    <row r="75" spans="1:5">
      <c r="A75" s="99" t="s">
        <v>216</v>
      </c>
      <c r="B75" s="90" t="s">
        <v>96</v>
      </c>
      <c r="C75" s="91">
        <f>15000+15000</f>
        <v>30000</v>
      </c>
      <c r="D75" s="91"/>
      <c r="E75" s="30">
        <f t="shared" si="3"/>
        <v>30000</v>
      </c>
    </row>
    <row r="76" spans="1:5">
      <c r="A76" s="19" t="s">
        <v>251</v>
      </c>
      <c r="B76" s="51" t="s">
        <v>96</v>
      </c>
      <c r="C76" s="30">
        <v>65000</v>
      </c>
      <c r="D76" s="30"/>
      <c r="E76" s="30">
        <f t="shared" si="3"/>
        <v>65000</v>
      </c>
    </row>
    <row r="77" spans="1:5" ht="29.25" customHeight="1">
      <c r="A77" s="49" t="s">
        <v>18</v>
      </c>
      <c r="B77" s="53"/>
      <c r="C77" s="29">
        <f>SUM(C78,C81,C85)</f>
        <v>269960</v>
      </c>
      <c r="D77" s="29">
        <f>SUM(D78,D81,D85)</f>
        <v>237510</v>
      </c>
      <c r="E77" s="29">
        <f t="shared" si="1"/>
        <v>507470</v>
      </c>
    </row>
    <row r="78" spans="1:5">
      <c r="A78" s="39" t="s">
        <v>19</v>
      </c>
      <c r="B78" s="59"/>
      <c r="C78" s="43">
        <f>SUM(C79:C80)</f>
        <v>180000</v>
      </c>
      <c r="D78" s="43">
        <f>SUM(D79:D80)</f>
        <v>0</v>
      </c>
      <c r="E78" s="43">
        <f t="shared" si="1"/>
        <v>180000</v>
      </c>
    </row>
    <row r="79" spans="1:5">
      <c r="A79" s="40" t="s">
        <v>20</v>
      </c>
      <c r="B79" s="61" t="s">
        <v>96</v>
      </c>
      <c r="C79" s="30">
        <v>60000</v>
      </c>
      <c r="D79" s="29"/>
      <c r="E79" s="30">
        <f t="shared" si="1"/>
        <v>60000</v>
      </c>
    </row>
    <row r="80" spans="1:5">
      <c r="A80" s="40" t="s">
        <v>21</v>
      </c>
      <c r="B80" s="61" t="s">
        <v>96</v>
      </c>
      <c r="C80" s="30">
        <v>120000</v>
      </c>
      <c r="D80" s="29"/>
      <c r="E80" s="30">
        <f t="shared" si="1"/>
        <v>120000</v>
      </c>
    </row>
    <row r="81" spans="1:5">
      <c r="A81" s="39" t="s">
        <v>36</v>
      </c>
      <c r="B81" s="60"/>
      <c r="C81" s="43">
        <f>SUM(C82:C84)</f>
        <v>67460</v>
      </c>
      <c r="D81" s="43">
        <f>SUM(D82:D84)</f>
        <v>237510</v>
      </c>
      <c r="E81" s="43">
        <f t="shared" si="1"/>
        <v>304970</v>
      </c>
    </row>
    <row r="82" spans="1:5" ht="30">
      <c r="A82" s="92" t="s">
        <v>206</v>
      </c>
      <c r="B82" s="61" t="s">
        <v>96</v>
      </c>
      <c r="C82" s="91">
        <v>26460</v>
      </c>
      <c r="D82" s="91">
        <v>237510</v>
      </c>
      <c r="E82" s="30">
        <f t="shared" si="1"/>
        <v>263970</v>
      </c>
    </row>
    <row r="83" spans="1:5">
      <c r="A83" s="40" t="s">
        <v>219</v>
      </c>
      <c r="B83" s="61" t="s">
        <v>96</v>
      </c>
      <c r="C83" s="30">
        <v>35000</v>
      </c>
      <c r="D83" s="29"/>
      <c r="E83" s="30">
        <f t="shared" si="1"/>
        <v>35000</v>
      </c>
    </row>
    <row r="84" spans="1:5">
      <c r="A84" s="40" t="s">
        <v>220</v>
      </c>
      <c r="B84" s="61" t="s">
        <v>96</v>
      </c>
      <c r="C84" s="30">
        <v>6000</v>
      </c>
      <c r="D84" s="29"/>
      <c r="E84" s="30">
        <f t="shared" si="1"/>
        <v>6000</v>
      </c>
    </row>
    <row r="85" spans="1:5">
      <c r="A85" s="39" t="s">
        <v>111</v>
      </c>
      <c r="B85" s="59"/>
      <c r="C85" s="43">
        <f>SUM(C86:C87)</f>
        <v>22500</v>
      </c>
      <c r="D85" s="43"/>
      <c r="E85" s="43">
        <f t="shared" si="1"/>
        <v>22500</v>
      </c>
    </row>
    <row r="86" spans="1:5">
      <c r="A86" s="40" t="s">
        <v>221</v>
      </c>
      <c r="B86" s="61" t="s">
        <v>96</v>
      </c>
      <c r="C86" s="30">
        <v>7500</v>
      </c>
      <c r="D86" s="29"/>
      <c r="E86" s="30">
        <f t="shared" si="1"/>
        <v>7500</v>
      </c>
    </row>
    <row r="87" spans="1:5">
      <c r="A87" s="92" t="s">
        <v>222</v>
      </c>
      <c r="B87" s="93" t="s">
        <v>96</v>
      </c>
      <c r="C87" s="91">
        <v>15000</v>
      </c>
      <c r="D87" s="94"/>
      <c r="E87" s="91">
        <f t="shared" si="1"/>
        <v>15000</v>
      </c>
    </row>
    <row r="88" spans="1:5" ht="29.25" customHeight="1">
      <c r="A88" s="49" t="s">
        <v>15</v>
      </c>
      <c r="B88" s="53"/>
      <c r="C88" s="29">
        <f>SUM(C89,C96,C101,C104,C106)</f>
        <v>682146</v>
      </c>
      <c r="D88" s="29">
        <f>SUM(D89,D96,D101,D104,D106)</f>
        <v>0</v>
      </c>
      <c r="E88" s="29">
        <f t="shared" si="1"/>
        <v>682146</v>
      </c>
    </row>
    <row r="89" spans="1:5">
      <c r="A89" s="39" t="s">
        <v>16</v>
      </c>
      <c r="B89" s="59"/>
      <c r="C89" s="43">
        <f>SUM(C90:C93)</f>
        <v>298350</v>
      </c>
      <c r="D89" s="43">
        <f>SUM(D90:D93)</f>
        <v>0</v>
      </c>
      <c r="E89" s="43">
        <f t="shared" si="1"/>
        <v>298350</v>
      </c>
    </row>
    <row r="90" spans="1:5">
      <c r="A90" s="40" t="s">
        <v>183</v>
      </c>
      <c r="B90" s="61" t="s">
        <v>98</v>
      </c>
      <c r="C90" s="30">
        <v>48000</v>
      </c>
      <c r="D90" s="30"/>
      <c r="E90" s="30">
        <f t="shared" si="1"/>
        <v>48000</v>
      </c>
    </row>
    <row r="91" spans="1:5">
      <c r="A91" s="40" t="s">
        <v>182</v>
      </c>
      <c r="B91" s="61" t="s">
        <v>98</v>
      </c>
      <c r="C91" s="30">
        <v>48000</v>
      </c>
      <c r="D91" s="30"/>
      <c r="E91" s="30">
        <f t="shared" si="1"/>
        <v>48000</v>
      </c>
    </row>
    <row r="92" spans="1:5">
      <c r="A92" s="92" t="s">
        <v>193</v>
      </c>
      <c r="B92" s="93" t="s">
        <v>96</v>
      </c>
      <c r="C92" s="91">
        <f>150000+15000</f>
        <v>165000</v>
      </c>
      <c r="D92" s="91"/>
      <c r="E92" s="91">
        <f t="shared" ref="E92" si="4">SUM(C92:D92)</f>
        <v>165000</v>
      </c>
    </row>
    <row r="93" spans="1:5">
      <c r="A93" s="92" t="s">
        <v>346</v>
      </c>
      <c r="B93" s="93" t="s">
        <v>98</v>
      </c>
      <c r="C93" s="91">
        <f>SUM(C94:C95)</f>
        <v>37350</v>
      </c>
      <c r="D93" s="91"/>
      <c r="E93" s="91">
        <f t="shared" si="1"/>
        <v>37350</v>
      </c>
    </row>
    <row r="94" spans="1:5">
      <c r="A94" s="108" t="s">
        <v>345</v>
      </c>
      <c r="B94" s="93"/>
      <c r="C94" s="91">
        <v>22350</v>
      </c>
      <c r="D94" s="91"/>
      <c r="E94" s="91">
        <f t="shared" si="1"/>
        <v>22350</v>
      </c>
    </row>
    <row r="95" spans="1:5" ht="15.75" customHeight="1">
      <c r="A95" s="108" t="s">
        <v>194</v>
      </c>
      <c r="B95" s="93"/>
      <c r="C95" s="91">
        <v>15000</v>
      </c>
      <c r="D95" s="91"/>
      <c r="E95" s="91">
        <f t="shared" si="1"/>
        <v>15000</v>
      </c>
    </row>
    <row r="96" spans="1:5" s="126" customFormat="1">
      <c r="A96" s="123" t="s">
        <v>223</v>
      </c>
      <c r="B96" s="124"/>
      <c r="C96" s="125">
        <f>SUM(C97)</f>
        <v>53796</v>
      </c>
      <c r="D96" s="125">
        <f>SUM(D97)</f>
        <v>0</v>
      </c>
      <c r="E96" s="125">
        <f t="shared" si="1"/>
        <v>53796</v>
      </c>
    </row>
    <row r="97" spans="1:5">
      <c r="A97" s="120" t="s">
        <v>231</v>
      </c>
      <c r="B97" s="121" t="s">
        <v>98</v>
      </c>
      <c r="C97" s="122">
        <f>SUM(C98:C100)</f>
        <v>53796</v>
      </c>
      <c r="D97" s="122"/>
      <c r="E97" s="122">
        <f t="shared" si="1"/>
        <v>53796</v>
      </c>
    </row>
    <row r="98" spans="1:5">
      <c r="A98" s="108" t="s">
        <v>224</v>
      </c>
      <c r="B98" s="93"/>
      <c r="C98" s="91">
        <v>9196</v>
      </c>
      <c r="D98" s="91"/>
      <c r="E98" s="91">
        <f t="shared" si="1"/>
        <v>9196</v>
      </c>
    </row>
    <row r="99" spans="1:5">
      <c r="A99" s="108" t="s">
        <v>225</v>
      </c>
      <c r="B99" s="93"/>
      <c r="C99" s="91">
        <v>37600</v>
      </c>
      <c r="D99" s="91"/>
      <c r="E99" s="91">
        <f t="shared" si="1"/>
        <v>37600</v>
      </c>
    </row>
    <row r="100" spans="1:5">
      <c r="A100" s="108" t="s">
        <v>226</v>
      </c>
      <c r="B100" s="93"/>
      <c r="C100" s="91">
        <v>7000</v>
      </c>
      <c r="D100" s="91"/>
      <c r="E100" s="91">
        <f t="shared" si="1"/>
        <v>7000</v>
      </c>
    </row>
    <row r="101" spans="1:5">
      <c r="A101" s="40" t="s">
        <v>112</v>
      </c>
      <c r="B101" s="61"/>
      <c r="C101" s="43">
        <f>SUM(C102:C103)</f>
        <v>70000</v>
      </c>
      <c r="D101" s="43">
        <f>SUM(D102:D103)</f>
        <v>0</v>
      </c>
      <c r="E101" s="43">
        <f t="shared" si="1"/>
        <v>70000</v>
      </c>
    </row>
    <row r="102" spans="1:5">
      <c r="A102" s="67" t="s">
        <v>196</v>
      </c>
      <c r="B102" s="61" t="s">
        <v>96</v>
      </c>
      <c r="C102" s="30">
        <v>60000</v>
      </c>
      <c r="D102" s="30"/>
      <c r="E102" s="30">
        <f>SUM(C102:D102)</f>
        <v>60000</v>
      </c>
    </row>
    <row r="103" spans="1:5">
      <c r="A103" s="101" t="s">
        <v>195</v>
      </c>
      <c r="B103" s="61" t="s">
        <v>96</v>
      </c>
      <c r="C103" s="91">
        <v>10000</v>
      </c>
      <c r="D103" s="91"/>
      <c r="E103" s="91">
        <f>SUM(C103:D103)</f>
        <v>10000</v>
      </c>
    </row>
    <row r="104" spans="1:5">
      <c r="A104" s="39" t="s">
        <v>23</v>
      </c>
      <c r="B104" s="59"/>
      <c r="C104" s="43">
        <f>SUM(C105:C105)</f>
        <v>10000</v>
      </c>
      <c r="D104" s="43">
        <f>SUM(D105:D105)</f>
        <v>0</v>
      </c>
      <c r="E104" s="43">
        <f t="shared" si="1"/>
        <v>10000</v>
      </c>
    </row>
    <row r="105" spans="1:5" ht="30">
      <c r="A105" s="67" t="s">
        <v>227</v>
      </c>
      <c r="B105" s="61" t="s">
        <v>98</v>
      </c>
      <c r="C105" s="30">
        <v>10000</v>
      </c>
      <c r="D105" s="30"/>
      <c r="E105" s="30">
        <f t="shared" si="1"/>
        <v>10000</v>
      </c>
    </row>
    <row r="106" spans="1:5">
      <c r="A106" s="39" t="s">
        <v>153</v>
      </c>
      <c r="B106" s="60"/>
      <c r="C106" s="43">
        <f>SUM(C107:C111)</f>
        <v>250000</v>
      </c>
      <c r="D106" s="43">
        <f>SUM(D107:D111)</f>
        <v>0</v>
      </c>
      <c r="E106" s="43">
        <f t="shared" si="1"/>
        <v>250000</v>
      </c>
    </row>
    <row r="107" spans="1:5">
      <c r="A107" s="68" t="s">
        <v>205</v>
      </c>
      <c r="B107" s="61" t="s">
        <v>98</v>
      </c>
      <c r="C107" s="30">
        <v>128000</v>
      </c>
      <c r="D107" s="30"/>
      <c r="E107" s="30">
        <f t="shared" si="1"/>
        <v>128000</v>
      </c>
    </row>
    <row r="108" spans="1:5">
      <c r="A108" s="100" t="s">
        <v>228</v>
      </c>
      <c r="B108" s="93" t="s">
        <v>96</v>
      </c>
      <c r="C108" s="91">
        <v>50000</v>
      </c>
      <c r="D108" s="91"/>
      <c r="E108" s="91">
        <f t="shared" si="1"/>
        <v>50000</v>
      </c>
    </row>
    <row r="109" spans="1:5">
      <c r="A109" s="100" t="s">
        <v>229</v>
      </c>
      <c r="B109" s="93" t="s">
        <v>98</v>
      </c>
      <c r="C109" s="91">
        <v>30000</v>
      </c>
      <c r="D109" s="91"/>
      <c r="E109" s="91">
        <f t="shared" si="1"/>
        <v>30000</v>
      </c>
    </row>
    <row r="110" spans="1:5">
      <c r="A110" s="100" t="s">
        <v>192</v>
      </c>
      <c r="B110" s="61" t="s">
        <v>98</v>
      </c>
      <c r="C110" s="91">
        <v>10000</v>
      </c>
      <c r="D110" s="91"/>
      <c r="E110" s="30">
        <f t="shared" si="1"/>
        <v>10000</v>
      </c>
    </row>
    <row r="111" spans="1:5">
      <c r="A111" s="40" t="s">
        <v>113</v>
      </c>
      <c r="B111" s="61" t="s">
        <v>98</v>
      </c>
      <c r="C111" s="30">
        <v>32000</v>
      </c>
      <c r="D111" s="30"/>
      <c r="E111" s="30">
        <f t="shared" si="1"/>
        <v>32000</v>
      </c>
    </row>
    <row r="112" spans="1:5" ht="29.25" customHeight="1">
      <c r="A112" s="49" t="s">
        <v>6</v>
      </c>
      <c r="B112" s="53"/>
      <c r="C112" s="29">
        <f>SUM(C113,C121,C128,C131,C133)</f>
        <v>4791000</v>
      </c>
      <c r="D112" s="29">
        <f>SUM(D113,D121,D128,D131,D133)</f>
        <v>6420000</v>
      </c>
      <c r="E112" s="29">
        <f t="shared" si="1"/>
        <v>11211000</v>
      </c>
    </row>
    <row r="113" spans="1:5">
      <c r="A113" s="41" t="s">
        <v>244</v>
      </c>
      <c r="B113" s="53"/>
      <c r="C113" s="43">
        <f>SUM(C114:C120)</f>
        <v>1275000</v>
      </c>
      <c r="D113" s="43">
        <f>SUM(D114:D120)</f>
        <v>250000</v>
      </c>
      <c r="E113" s="43">
        <f t="shared" si="1"/>
        <v>1525000</v>
      </c>
    </row>
    <row r="114" spans="1:5">
      <c r="A114" s="19" t="s">
        <v>377</v>
      </c>
      <c r="B114" s="51" t="s">
        <v>96</v>
      </c>
      <c r="C114" s="30">
        <v>270000</v>
      </c>
      <c r="D114" s="30">
        <v>250000</v>
      </c>
      <c r="E114" s="30">
        <f t="shared" si="1"/>
        <v>520000</v>
      </c>
    </row>
    <row r="115" spans="1:5">
      <c r="A115" s="19" t="s">
        <v>230</v>
      </c>
      <c r="B115" s="51" t="s">
        <v>96</v>
      </c>
      <c r="C115" s="30">
        <v>905000</v>
      </c>
      <c r="D115" s="30"/>
      <c r="E115" s="30">
        <f t="shared" si="1"/>
        <v>905000</v>
      </c>
    </row>
    <row r="116" spans="1:5">
      <c r="A116" s="110" t="s">
        <v>232</v>
      </c>
      <c r="B116" s="51"/>
      <c r="C116" s="91"/>
      <c r="D116" s="91"/>
      <c r="E116" s="91">
        <f t="shared" si="1"/>
        <v>0</v>
      </c>
    </row>
    <row r="117" spans="1:5">
      <c r="A117" s="110" t="s">
        <v>197</v>
      </c>
      <c r="B117" s="90"/>
      <c r="C117" s="91"/>
      <c r="D117" s="91"/>
      <c r="E117" s="91">
        <f t="shared" si="1"/>
        <v>0</v>
      </c>
    </row>
    <row r="118" spans="1:5">
      <c r="A118" s="110" t="s">
        <v>234</v>
      </c>
      <c r="B118" s="90"/>
      <c r="C118" s="91"/>
      <c r="D118" s="91"/>
      <c r="E118" s="91"/>
    </row>
    <row r="119" spans="1:5">
      <c r="A119" s="109" t="s">
        <v>233</v>
      </c>
      <c r="B119" s="51"/>
      <c r="C119" s="30"/>
      <c r="D119" s="30"/>
      <c r="E119" s="30">
        <f t="shared" si="1"/>
        <v>0</v>
      </c>
    </row>
    <row r="120" spans="1:5" ht="30">
      <c r="A120" s="19" t="s">
        <v>343</v>
      </c>
      <c r="B120" s="51" t="s">
        <v>96</v>
      </c>
      <c r="C120" s="30">
        <v>100000</v>
      </c>
      <c r="D120" s="30"/>
      <c r="E120" s="30">
        <f t="shared" si="1"/>
        <v>100000</v>
      </c>
    </row>
    <row r="121" spans="1:5">
      <c r="A121" s="41" t="s">
        <v>245</v>
      </c>
      <c r="B121" s="53"/>
      <c r="C121" s="43">
        <f>SUM(C122)</f>
        <v>1189000</v>
      </c>
      <c r="D121" s="43">
        <f>SUM(D122)</f>
        <v>0</v>
      </c>
      <c r="E121" s="43">
        <f t="shared" si="1"/>
        <v>1189000</v>
      </c>
    </row>
    <row r="122" spans="1:5">
      <c r="A122" s="89" t="s">
        <v>235</v>
      </c>
      <c r="B122" s="90" t="s">
        <v>96</v>
      </c>
      <c r="C122" s="91">
        <v>1189000</v>
      </c>
      <c r="D122" s="91"/>
      <c r="E122" s="30">
        <f t="shared" si="1"/>
        <v>1189000</v>
      </c>
    </row>
    <row r="123" spans="1:5">
      <c r="A123" s="109" t="s">
        <v>236</v>
      </c>
      <c r="B123" s="51"/>
      <c r="C123" s="30"/>
      <c r="D123" s="30"/>
      <c r="E123" s="30">
        <f t="shared" si="1"/>
        <v>0</v>
      </c>
    </row>
    <row r="124" spans="1:5">
      <c r="A124" s="110" t="s">
        <v>237</v>
      </c>
      <c r="B124" s="51"/>
      <c r="C124" s="91"/>
      <c r="D124" s="91"/>
      <c r="E124" s="91"/>
    </row>
    <row r="125" spans="1:5">
      <c r="A125" s="110" t="s">
        <v>200</v>
      </c>
      <c r="B125" s="51"/>
      <c r="C125" s="91"/>
      <c r="D125" s="91"/>
      <c r="E125" s="91">
        <f t="shared" si="1"/>
        <v>0</v>
      </c>
    </row>
    <row r="126" spans="1:5">
      <c r="A126" s="109" t="s">
        <v>239</v>
      </c>
      <c r="B126" s="51"/>
      <c r="C126" s="30"/>
      <c r="D126" s="30"/>
      <c r="E126" s="30">
        <f t="shared" si="1"/>
        <v>0</v>
      </c>
    </row>
    <row r="127" spans="1:5">
      <c r="A127" s="110" t="s">
        <v>238</v>
      </c>
      <c r="B127" s="51"/>
      <c r="C127" s="91"/>
      <c r="D127" s="91"/>
      <c r="E127" s="91">
        <f t="shared" si="1"/>
        <v>0</v>
      </c>
    </row>
    <row r="128" spans="1:5">
      <c r="A128" s="45" t="s">
        <v>246</v>
      </c>
      <c r="B128" s="65"/>
      <c r="C128" s="44">
        <f>SUM(C129:C130)</f>
        <v>2029000</v>
      </c>
      <c r="D128" s="44">
        <f>SUM(D129:D130)</f>
        <v>6170000</v>
      </c>
      <c r="E128" s="43">
        <f t="shared" si="1"/>
        <v>8199000</v>
      </c>
    </row>
    <row r="129" spans="1:5">
      <c r="A129" s="70" t="s">
        <v>240</v>
      </c>
      <c r="B129" s="69" t="s">
        <v>96</v>
      </c>
      <c r="C129" s="42">
        <v>60000</v>
      </c>
      <c r="D129" s="46"/>
      <c r="E129" s="30">
        <f t="shared" si="1"/>
        <v>60000</v>
      </c>
    </row>
    <row r="130" spans="1:5" ht="30">
      <c r="A130" s="70" t="s">
        <v>380</v>
      </c>
      <c r="B130" s="69" t="s">
        <v>96</v>
      </c>
      <c r="C130" s="42">
        <v>1969000</v>
      </c>
      <c r="D130" s="30">
        <v>6170000</v>
      </c>
      <c r="E130" s="30">
        <f t="shared" si="1"/>
        <v>8139000</v>
      </c>
    </row>
    <row r="131" spans="1:5">
      <c r="A131" s="19" t="s">
        <v>247</v>
      </c>
      <c r="B131" s="69"/>
      <c r="C131" s="43">
        <f>SUM(C132)</f>
        <v>8000</v>
      </c>
      <c r="D131" s="43">
        <f>SUM(D132)</f>
        <v>0</v>
      </c>
      <c r="E131" s="43">
        <f t="shared" si="1"/>
        <v>8000</v>
      </c>
    </row>
    <row r="132" spans="1:5">
      <c r="A132" s="19" t="s">
        <v>249</v>
      </c>
      <c r="B132" s="69" t="s">
        <v>96</v>
      </c>
      <c r="C132" s="30">
        <v>8000</v>
      </c>
      <c r="D132" s="30"/>
      <c r="E132" s="30">
        <f t="shared" si="1"/>
        <v>8000</v>
      </c>
    </row>
    <row r="133" spans="1:5">
      <c r="A133" s="41" t="s">
        <v>248</v>
      </c>
      <c r="B133" s="53"/>
      <c r="C133" s="43">
        <f>SUM(C134:C136)</f>
        <v>290000</v>
      </c>
      <c r="D133" s="43">
        <f>SUM(D134:D136)</f>
        <v>0</v>
      </c>
      <c r="E133" s="43">
        <f t="shared" si="1"/>
        <v>290000</v>
      </c>
    </row>
    <row r="134" spans="1:5">
      <c r="A134" s="19" t="s">
        <v>37</v>
      </c>
      <c r="B134" s="51" t="s">
        <v>96</v>
      </c>
      <c r="C134" s="30">
        <v>200000</v>
      </c>
      <c r="D134" s="30"/>
      <c r="E134" s="30">
        <f t="shared" si="1"/>
        <v>200000</v>
      </c>
    </row>
    <row r="135" spans="1:5">
      <c r="A135" s="89" t="s">
        <v>241</v>
      </c>
      <c r="B135" s="51" t="s">
        <v>96</v>
      </c>
      <c r="C135" s="91">
        <v>10000</v>
      </c>
      <c r="D135" s="91"/>
      <c r="E135" s="30">
        <f t="shared" si="1"/>
        <v>10000</v>
      </c>
    </row>
    <row r="136" spans="1:5" ht="30">
      <c r="A136" s="19" t="s">
        <v>154</v>
      </c>
      <c r="B136" s="51" t="s">
        <v>96</v>
      </c>
      <c r="C136" s="30">
        <v>80000</v>
      </c>
      <c r="D136" s="30"/>
      <c r="E136" s="30">
        <f t="shared" si="1"/>
        <v>80000</v>
      </c>
    </row>
    <row r="137" spans="1:5" ht="29.25" customHeight="1">
      <c r="A137" s="49" t="s">
        <v>7</v>
      </c>
      <c r="B137" s="53"/>
      <c r="C137" s="29">
        <f>SUM(C138,C141,C144)</f>
        <v>512200</v>
      </c>
      <c r="D137" s="29">
        <f>SUM(D138,D144)</f>
        <v>0</v>
      </c>
      <c r="E137" s="29">
        <f t="shared" si="1"/>
        <v>512200</v>
      </c>
    </row>
    <row r="138" spans="1:5">
      <c r="A138" s="49" t="s">
        <v>114</v>
      </c>
      <c r="B138" s="53"/>
      <c r="C138" s="43">
        <f>SUM(C139:C140)</f>
        <v>22200</v>
      </c>
      <c r="D138" s="43">
        <f>SUM(D139)</f>
        <v>0</v>
      </c>
      <c r="E138" s="43">
        <f t="shared" si="1"/>
        <v>22200</v>
      </c>
    </row>
    <row r="139" spans="1:5">
      <c r="A139" s="19" t="s">
        <v>198</v>
      </c>
      <c r="B139" s="51" t="s">
        <v>96</v>
      </c>
      <c r="C139" s="30">
        <v>12700</v>
      </c>
      <c r="D139" s="30"/>
      <c r="E139" s="30">
        <f t="shared" si="1"/>
        <v>12700</v>
      </c>
    </row>
    <row r="140" spans="1:5">
      <c r="A140" s="89" t="s">
        <v>242</v>
      </c>
      <c r="B140" s="51" t="s">
        <v>96</v>
      </c>
      <c r="C140" s="91">
        <v>9500</v>
      </c>
      <c r="D140" s="91"/>
      <c r="E140" s="91">
        <f t="shared" si="1"/>
        <v>9500</v>
      </c>
    </row>
    <row r="141" spans="1:5">
      <c r="A141" s="95" t="s">
        <v>199</v>
      </c>
      <c r="B141" s="96"/>
      <c r="C141" s="97">
        <f>SUM(C142:C143)</f>
        <v>50000</v>
      </c>
      <c r="D141" s="97">
        <f>SUM(D142:D143)</f>
        <v>0</v>
      </c>
      <c r="E141" s="43">
        <f t="shared" si="1"/>
        <v>50000</v>
      </c>
    </row>
    <row r="142" spans="1:5">
      <c r="A142" s="89" t="s">
        <v>243</v>
      </c>
      <c r="B142" s="90" t="s">
        <v>96</v>
      </c>
      <c r="C142" s="91">
        <v>35000</v>
      </c>
      <c r="D142" s="91"/>
      <c r="E142" s="30">
        <f t="shared" si="1"/>
        <v>35000</v>
      </c>
    </row>
    <row r="143" spans="1:5">
      <c r="A143" s="89" t="s">
        <v>331</v>
      </c>
      <c r="B143" s="90" t="s">
        <v>96</v>
      </c>
      <c r="C143" s="91">
        <v>15000</v>
      </c>
      <c r="D143" s="91"/>
      <c r="E143" s="30">
        <f t="shared" si="1"/>
        <v>15000</v>
      </c>
    </row>
    <row r="144" spans="1:5">
      <c r="A144" s="128" t="s">
        <v>354</v>
      </c>
      <c r="B144" s="62"/>
      <c r="C144" s="43">
        <f>SUM(C145:C145)</f>
        <v>440000</v>
      </c>
      <c r="D144" s="43">
        <f>SUM(D145)</f>
        <v>0</v>
      </c>
      <c r="E144" s="43">
        <f t="shared" si="1"/>
        <v>440000</v>
      </c>
    </row>
    <row r="145" spans="1:5" ht="30">
      <c r="A145" s="19" t="s">
        <v>344</v>
      </c>
      <c r="B145" s="51" t="s">
        <v>98</v>
      </c>
      <c r="C145" s="30">
        <v>440000</v>
      </c>
      <c r="D145" s="30"/>
      <c r="E145" s="30">
        <f t="shared" si="1"/>
        <v>440000</v>
      </c>
    </row>
    <row r="146" spans="1:5">
      <c r="A146" s="22"/>
      <c r="B146" s="63"/>
      <c r="C146" s="22"/>
    </row>
    <row r="147" spans="1:5" ht="31.5" customHeight="1">
      <c r="A147" s="145"/>
      <c r="B147" s="145"/>
      <c r="C147" s="146"/>
      <c r="D147" s="146"/>
      <c r="E147" s="146"/>
    </row>
  </sheetData>
  <mergeCells count="9">
    <mergeCell ref="A147:E147"/>
    <mergeCell ref="A12:A13"/>
    <mergeCell ref="A1:E1"/>
    <mergeCell ref="A10:E10"/>
    <mergeCell ref="C12:D12"/>
    <mergeCell ref="E12:E13"/>
    <mergeCell ref="C3:D3"/>
    <mergeCell ref="E3:E4"/>
    <mergeCell ref="A3:A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5" firstPageNumber="5" orientation="portrait" useFirstPageNumber="1" r:id="rId1"/>
  <headerFooter alignWithMargins="0">
    <oddHeader>&amp;RLisa 4
Tartu linnavolikogu 18.12.2014.a 
määruse nr  juurde</oddHeader>
    <oddFooter xml:space="preserve">&amp;C&amp;P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B21" sqref="B21"/>
    </sheetView>
  </sheetViews>
  <sheetFormatPr defaultRowHeight="15"/>
  <cols>
    <col min="1" max="1" width="31.140625" style="9" customWidth="1"/>
    <col min="2" max="2" width="14.42578125" style="9" customWidth="1"/>
    <col min="3" max="3" width="13.42578125" style="9" customWidth="1"/>
    <col min="4" max="4" width="11" style="9" customWidth="1"/>
    <col min="5" max="5" width="13.42578125" style="9" bestFit="1" customWidth="1"/>
    <col min="6" max="6" width="3.85546875" style="9" customWidth="1"/>
    <col min="7" max="16384" width="9.140625" style="9"/>
  </cols>
  <sheetData>
    <row r="1" spans="1:5" ht="15.75">
      <c r="A1" s="155" t="s">
        <v>355</v>
      </c>
      <c r="B1" s="155"/>
      <c r="C1" s="155"/>
      <c r="D1" s="155"/>
      <c r="E1" s="156"/>
    </row>
    <row r="3" spans="1:5" ht="60">
      <c r="A3" s="130" t="s">
        <v>77</v>
      </c>
      <c r="B3" s="131" t="s">
        <v>356</v>
      </c>
      <c r="C3" s="131" t="s">
        <v>357</v>
      </c>
      <c r="D3" s="131" t="s">
        <v>358</v>
      </c>
      <c r="E3" s="131" t="s">
        <v>359</v>
      </c>
    </row>
    <row r="4" spans="1:5">
      <c r="A4" s="139" t="s">
        <v>360</v>
      </c>
      <c r="B4" s="132">
        <v>10126000</v>
      </c>
      <c r="C4" s="133">
        <v>10126000</v>
      </c>
      <c r="D4" s="134">
        <v>0</v>
      </c>
      <c r="E4" s="132">
        <f t="shared" ref="E4:E15" si="0">C4-D4</f>
        <v>10126000</v>
      </c>
    </row>
    <row r="5" spans="1:5">
      <c r="A5" s="139" t="s">
        <v>361</v>
      </c>
      <c r="B5" s="132">
        <v>9977548</v>
      </c>
      <c r="C5" s="133">
        <v>8979793</v>
      </c>
      <c r="D5" s="134">
        <v>997755</v>
      </c>
      <c r="E5" s="132">
        <f t="shared" si="0"/>
        <v>7982038</v>
      </c>
    </row>
    <row r="6" spans="1:5">
      <c r="A6" s="139" t="s">
        <v>361</v>
      </c>
      <c r="B6" s="132">
        <v>9800000</v>
      </c>
      <c r="C6" s="132">
        <v>8820000</v>
      </c>
      <c r="D6" s="134">
        <v>980000</v>
      </c>
      <c r="E6" s="132">
        <f t="shared" si="0"/>
        <v>7840000</v>
      </c>
    </row>
    <row r="7" spans="1:5">
      <c r="A7" s="139" t="s">
        <v>362</v>
      </c>
      <c r="B7" s="135">
        <v>11320800</v>
      </c>
      <c r="C7" s="132">
        <v>7924560</v>
      </c>
      <c r="D7" s="134">
        <v>1132080</v>
      </c>
      <c r="E7" s="132">
        <f t="shared" si="0"/>
        <v>6792480</v>
      </c>
    </row>
    <row r="8" spans="1:5">
      <c r="A8" s="139" t="s">
        <v>363</v>
      </c>
      <c r="B8" s="132">
        <v>7398846</v>
      </c>
      <c r="C8" s="132">
        <v>4439308</v>
      </c>
      <c r="D8" s="134">
        <v>1479769</v>
      </c>
      <c r="E8" s="132">
        <f t="shared" si="0"/>
        <v>2959539</v>
      </c>
    </row>
    <row r="9" spans="1:5">
      <c r="A9" s="136" t="s">
        <v>364</v>
      </c>
      <c r="B9" s="132">
        <v>9586747</v>
      </c>
      <c r="C9" s="132">
        <v>2876024</v>
      </c>
      <c r="D9" s="134">
        <v>958675</v>
      </c>
      <c r="E9" s="132">
        <f t="shared" si="0"/>
        <v>1917349</v>
      </c>
    </row>
    <row r="10" spans="1:5" ht="30">
      <c r="A10" s="136" t="s">
        <v>365</v>
      </c>
      <c r="B10" s="132">
        <v>8274194</v>
      </c>
      <c r="C10" s="132">
        <v>1654839</v>
      </c>
      <c r="D10" s="134">
        <v>827419</v>
      </c>
      <c r="E10" s="132">
        <f t="shared" si="0"/>
        <v>827420</v>
      </c>
    </row>
    <row r="11" spans="1:5" ht="30">
      <c r="A11" s="136" t="s">
        <v>366</v>
      </c>
      <c r="B11" s="132">
        <v>5229315</v>
      </c>
      <c r="C11" s="132">
        <v>1568795</v>
      </c>
      <c r="D11" s="134">
        <v>522932</v>
      </c>
      <c r="E11" s="132">
        <f t="shared" si="0"/>
        <v>1045863</v>
      </c>
    </row>
    <row r="12" spans="1:5">
      <c r="A12" s="139" t="s">
        <v>367</v>
      </c>
      <c r="B12" s="135">
        <v>3570807</v>
      </c>
      <c r="C12" s="132">
        <v>714163</v>
      </c>
      <c r="D12" s="134">
        <v>714163</v>
      </c>
      <c r="E12" s="132">
        <f t="shared" si="0"/>
        <v>0</v>
      </c>
    </row>
    <row r="13" spans="1:5">
      <c r="A13" s="139" t="s">
        <v>368</v>
      </c>
      <c r="B13" s="132">
        <v>0</v>
      </c>
      <c r="C13" s="133">
        <v>0</v>
      </c>
      <c r="D13" s="134">
        <v>0</v>
      </c>
      <c r="E13" s="132">
        <v>10885000</v>
      </c>
    </row>
    <row r="14" spans="1:5">
      <c r="A14" s="136" t="s">
        <v>78</v>
      </c>
      <c r="B14" s="132">
        <v>6538481</v>
      </c>
      <c r="C14" s="132">
        <v>5051387</v>
      </c>
      <c r="D14" s="134">
        <v>315386</v>
      </c>
      <c r="E14" s="132">
        <f t="shared" si="0"/>
        <v>4736001</v>
      </c>
    </row>
    <row r="15" spans="1:5">
      <c r="A15" s="136" t="s">
        <v>79</v>
      </c>
      <c r="B15" s="135">
        <v>68459</v>
      </c>
      <c r="C15" s="132">
        <f>25027+4281</f>
        <v>29308</v>
      </c>
      <c r="D15" s="134">
        <v>13212</v>
      </c>
      <c r="E15" s="132">
        <f t="shared" si="0"/>
        <v>16096</v>
      </c>
    </row>
    <row r="16" spans="1:5">
      <c r="A16" s="81" t="s">
        <v>22</v>
      </c>
      <c r="B16" s="137" t="s">
        <v>369</v>
      </c>
      <c r="C16" s="138">
        <f>SUM(C4:C15)</f>
        <v>52184177</v>
      </c>
      <c r="D16" s="138">
        <f>SUM(D4:D15)</f>
        <v>7941391</v>
      </c>
      <c r="E16" s="138">
        <f>SUM(E4:E15)</f>
        <v>55127786</v>
      </c>
    </row>
    <row r="17" spans="1:5">
      <c r="A17" s="139" t="s">
        <v>370</v>
      </c>
      <c r="B17" s="135">
        <f>SUM(B4:B13)</f>
        <v>75284257</v>
      </c>
      <c r="C17" s="135">
        <f t="shared" ref="C17:E17" si="1">SUM(C4:C13)</f>
        <v>47103482</v>
      </c>
      <c r="D17" s="135">
        <f t="shared" si="1"/>
        <v>7612793</v>
      </c>
      <c r="E17" s="135">
        <f t="shared" si="1"/>
        <v>50375689</v>
      </c>
    </row>
    <row r="18" spans="1:5" s="129" customFormat="1">
      <c r="A18" s="140" t="s">
        <v>371</v>
      </c>
      <c r="B18" s="141">
        <f>SUM(B14:B15)</f>
        <v>6606940</v>
      </c>
      <c r="C18" s="141">
        <f t="shared" ref="C18:E18" si="2">SUM(C14:C15)</f>
        <v>5080695</v>
      </c>
      <c r="D18" s="141">
        <f t="shared" si="2"/>
        <v>328598</v>
      </c>
      <c r="E18" s="141">
        <f t="shared" si="2"/>
        <v>4752097</v>
      </c>
    </row>
  </sheetData>
  <mergeCells count="1">
    <mergeCell ref="A1:E1"/>
  </mergeCells>
  <pageMargins left="0.70866141732283472" right="0.70866141732283472" top="0.94488188976377963" bottom="0.74803149606299213" header="0.31496062992125984" footer="0.31496062992125984"/>
  <pageSetup paperSize="9" firstPageNumber="9" orientation="portrait" useFirstPageNumber="1" r:id="rId1"/>
  <headerFooter>
    <oddHeader>&amp;RLisa 5
Tartu Linnavolikogu  18.12.2014. a 
määruse nr juurde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lisa 1(koond)</vt:lpstr>
      <vt:lpstr>lisa 2 (Tulubaas)</vt:lpstr>
      <vt:lpstr>lisa3 (põhitegevus)</vt:lpstr>
      <vt:lpstr>Lisa 4 (invest)</vt:lpstr>
      <vt:lpstr>Lisa 5 (finantstegevus)</vt:lpstr>
      <vt:lpstr>'Lisa 4 (invest)'!Print_Titles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Tiina</cp:lastModifiedBy>
  <cp:lastPrinted>2014-11-12T05:30:46Z</cp:lastPrinted>
  <dcterms:created xsi:type="dcterms:W3CDTF">1996-10-14T23:33:28Z</dcterms:created>
  <dcterms:modified xsi:type="dcterms:W3CDTF">2014-11-17T08:48:15Z</dcterms:modified>
</cp:coreProperties>
</file>